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mioda\Box\Allume\Operations\Support\Service Docs\Pre-sales guidance docs\Solar sharing modes\Custom Sharing Mode\"/>
    </mc:Choice>
  </mc:AlternateContent>
  <xr:revisionPtr revIDLastSave="0" documentId="8_{B83379AB-9D91-4F37-A5AD-2EBD2D943F65}" xr6:coauthVersionLast="47" xr6:coauthVersionMax="47" xr10:uidLastSave="{00000000-0000-0000-0000-000000000000}"/>
  <bookViews>
    <workbookView xWindow="-90" yWindow="-90" windowWidth="19380" windowHeight="10380" tabRatio="612" firstSheet="1" activeTab="1" xr2:uid="{8D984990-31C9-4227-9D66-F93924F77577}"/>
  </bookViews>
  <sheets>
    <sheet name="Connections without Common" sheetId="2" state="hidden" r:id="rId1"/>
    <sheet name="Custom sharing calculator"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4" l="1"/>
  <c r="AK39" i="4" s="1"/>
  <c r="AM38" i="4"/>
  <c r="AL33" i="4"/>
  <c r="AD38" i="4"/>
  <c r="AF38" i="4"/>
  <c r="AE33" i="4"/>
  <c r="W38" i="4"/>
  <c r="W40" i="4" s="1"/>
  <c r="Y38" i="4"/>
  <c r="X33" i="4"/>
  <c r="P38" i="4"/>
  <c r="R38" i="4"/>
  <c r="Q33" i="4"/>
  <c r="I38" i="4"/>
  <c r="B38" i="4"/>
  <c r="C12" i="4"/>
  <c r="AC16" i="4"/>
  <c r="AJ16" i="4"/>
  <c r="V16" i="4"/>
  <c r="O16" i="4"/>
  <c r="H16" i="4"/>
  <c r="AK33" i="4"/>
  <c r="AD33" i="4"/>
  <c r="W33" i="4"/>
  <c r="P33" i="4"/>
  <c r="I33" i="4"/>
  <c r="B33" i="4"/>
  <c r="C9" i="4"/>
  <c r="AL41" i="4"/>
  <c r="AM32" i="4" s="1"/>
  <c r="AL40" i="4"/>
  <c r="AM31" i="4" s="1"/>
  <c r="AL39" i="4"/>
  <c r="AM30" i="4" s="1"/>
  <c r="AL38" i="4"/>
  <c r="AE41" i="4"/>
  <c r="AF32" i="4" s="1"/>
  <c r="AE40" i="4"/>
  <c r="AF28" i="4" s="1"/>
  <c r="AE39" i="4"/>
  <c r="AF18" i="4" s="1"/>
  <c r="AE38" i="4"/>
  <c r="AD40" i="4"/>
  <c r="X41" i="4"/>
  <c r="Y29" i="4" s="1"/>
  <c r="X40" i="4"/>
  <c r="Y31" i="4" s="1"/>
  <c r="X39" i="4"/>
  <c r="Y30" i="4" s="1"/>
  <c r="X38" i="4"/>
  <c r="Q41" i="4"/>
  <c r="R26" i="4" s="1"/>
  <c r="Q40" i="4"/>
  <c r="R19" i="4" s="1"/>
  <c r="Q39" i="4"/>
  <c r="R27" i="4" s="1"/>
  <c r="Q38" i="4"/>
  <c r="P41" i="4"/>
  <c r="AF23" i="4" l="1"/>
  <c r="AF19" i="4"/>
  <c r="AF25" i="4"/>
  <c r="AM19" i="4"/>
  <c r="AF40" i="4"/>
  <c r="AF24" i="4"/>
  <c r="Y20" i="4"/>
  <c r="Y21" i="4"/>
  <c r="Y22" i="4"/>
  <c r="R21" i="4"/>
  <c r="R22" i="4"/>
  <c r="R28" i="4"/>
  <c r="Y23" i="4"/>
  <c r="R30" i="4"/>
  <c r="Y32" i="4"/>
  <c r="R31" i="4"/>
  <c r="R23" i="4"/>
  <c r="S23" i="4" s="1"/>
  <c r="T23" i="4" s="1"/>
  <c r="R32" i="4"/>
  <c r="S32" i="4" s="1"/>
  <c r="T32" i="4" s="1"/>
  <c r="Y25" i="4"/>
  <c r="Z25" i="4" s="1"/>
  <c r="AA25" i="4" s="1"/>
  <c r="Y28" i="4"/>
  <c r="Z28" i="4" s="1"/>
  <c r="AA28" i="4" s="1"/>
  <c r="AM27" i="4"/>
  <c r="AN27" i="4" s="1"/>
  <c r="AO27" i="4" s="1"/>
  <c r="R20" i="4"/>
  <c r="S20" i="4" s="1"/>
  <c r="T20" i="4" s="1"/>
  <c r="R29" i="4"/>
  <c r="S29" i="4" s="1"/>
  <c r="T29" i="4" s="1"/>
  <c r="AM20" i="4"/>
  <c r="R24" i="4"/>
  <c r="AM22" i="4"/>
  <c r="R25" i="4"/>
  <c r="R18" i="4"/>
  <c r="Y19" i="4"/>
  <c r="Z19" i="4" s="1"/>
  <c r="AA19" i="4" s="1"/>
  <c r="AF29" i="4"/>
  <c r="P39" i="4"/>
  <c r="AK40" i="4"/>
  <c r="P40" i="4"/>
  <c r="AM39" i="4"/>
  <c r="AN30" i="4"/>
  <c r="AO30" i="4" s="1"/>
  <c r="AK41" i="4"/>
  <c r="AM18" i="4"/>
  <c r="AN18" i="4" s="1"/>
  <c r="AO18" i="4" s="1"/>
  <c r="AM26" i="4"/>
  <c r="AM25" i="4"/>
  <c r="AM28" i="4"/>
  <c r="AM23" i="4"/>
  <c r="AM21" i="4"/>
  <c r="AN21" i="4" s="1"/>
  <c r="AO21" i="4" s="1"/>
  <c r="AM29" i="4"/>
  <c r="AM24" i="4"/>
  <c r="AN24" i="4" s="1"/>
  <c r="AO24" i="4" s="1"/>
  <c r="AG19" i="4"/>
  <c r="AH19" i="4" s="1"/>
  <c r="AG25" i="4"/>
  <c r="AH25" i="4" s="1"/>
  <c r="AF26" i="4"/>
  <c r="AD39" i="4"/>
  <c r="AD41" i="4"/>
  <c r="AG32" i="4" s="1"/>
  <c r="AH32" i="4" s="1"/>
  <c r="AF30" i="4"/>
  <c r="AF20" i="4"/>
  <c r="AF31" i="4"/>
  <c r="AG31" i="4" s="1"/>
  <c r="AH31" i="4" s="1"/>
  <c r="AF21" i="4"/>
  <c r="AF27" i="4"/>
  <c r="AF22" i="4"/>
  <c r="AG22" i="4" s="1"/>
  <c r="AH22" i="4" s="1"/>
  <c r="AG28" i="4"/>
  <c r="AH28" i="4" s="1"/>
  <c r="Y40" i="4"/>
  <c r="Z22" i="4"/>
  <c r="AA22" i="4" s="1"/>
  <c r="Z31" i="4"/>
  <c r="AA31" i="4" s="1"/>
  <c r="W41" i="4"/>
  <c r="Y18" i="4"/>
  <c r="Y26" i="4"/>
  <c r="W39" i="4"/>
  <c r="Z30" i="4" s="1"/>
  <c r="AA30" i="4" s="1"/>
  <c r="Y24" i="4"/>
  <c r="Y27" i="4"/>
  <c r="R41" i="4"/>
  <c r="S26" i="4"/>
  <c r="T26" i="4" s="1"/>
  <c r="J41" i="4"/>
  <c r="J40" i="4"/>
  <c r="J39" i="4"/>
  <c r="J38" i="4"/>
  <c r="I41" i="4"/>
  <c r="C41" i="4"/>
  <c r="J33" i="4" l="1"/>
  <c r="K38" i="4"/>
  <c r="AG24" i="4"/>
  <c r="AH24" i="4" s="1"/>
  <c r="Z23" i="4"/>
  <c r="AA23" i="4" s="1"/>
  <c r="AN22" i="4"/>
  <c r="AO22" i="4" s="1"/>
  <c r="S21" i="4"/>
  <c r="T21" i="4" s="1"/>
  <c r="S28" i="4"/>
  <c r="T28" i="4" s="1"/>
  <c r="AN20" i="4"/>
  <c r="AO20" i="4" s="1"/>
  <c r="AG23" i="4"/>
  <c r="AH23" i="4" s="1"/>
  <c r="S24" i="4"/>
  <c r="T24" i="4" s="1"/>
  <c r="AF39" i="4"/>
  <c r="S18" i="4"/>
  <c r="T18" i="4" s="1"/>
  <c r="AN25" i="4"/>
  <c r="AO25" i="4" s="1"/>
  <c r="R39" i="4"/>
  <c r="S30" i="4"/>
  <c r="T30" i="4" s="1"/>
  <c r="AN29" i="4"/>
  <c r="AO29" i="4" s="1"/>
  <c r="R40" i="4"/>
  <c r="AN28" i="4"/>
  <c r="AO28" i="4" s="1"/>
  <c r="AM40" i="4"/>
  <c r="AN31" i="4"/>
  <c r="AO31" i="4" s="1"/>
  <c r="AN19" i="4"/>
  <c r="AO19" i="4" s="1"/>
  <c r="AN23" i="4"/>
  <c r="AO23" i="4" s="1"/>
  <c r="Z24" i="4"/>
  <c r="AA24" i="4" s="1"/>
  <c r="S22" i="4"/>
  <c r="T22" i="4" s="1"/>
  <c r="Z26" i="4"/>
  <c r="AA26" i="4" s="1"/>
  <c r="AN26" i="4"/>
  <c r="AO26" i="4" s="1"/>
  <c r="Z18" i="4"/>
  <c r="AA18" i="4" s="1"/>
  <c r="AM41" i="4"/>
  <c r="S19" i="4"/>
  <c r="T19" i="4" s="1"/>
  <c r="S31" i="4"/>
  <c r="T31" i="4" s="1"/>
  <c r="S27" i="4"/>
  <c r="T27" i="4" s="1"/>
  <c r="S25" i="4"/>
  <c r="T25" i="4" s="1"/>
  <c r="Y39" i="4"/>
  <c r="Z20" i="4"/>
  <c r="AA20" i="4" s="1"/>
  <c r="Y41" i="4"/>
  <c r="Z27" i="4"/>
  <c r="AA27" i="4" s="1"/>
  <c r="Z21" i="4"/>
  <c r="AA21" i="4" s="1"/>
  <c r="AN32" i="4"/>
  <c r="AO32" i="4" s="1"/>
  <c r="AG27" i="4"/>
  <c r="AH27" i="4" s="1"/>
  <c r="AG26" i="4"/>
  <c r="AH26" i="4" s="1"/>
  <c r="AG29" i="4"/>
  <c r="AH29" i="4" s="1"/>
  <c r="AF41" i="4"/>
  <c r="AG21" i="4"/>
  <c r="AH21" i="4" s="1"/>
  <c r="AG18" i="4"/>
  <c r="AH18" i="4" s="1"/>
  <c r="AG20" i="4"/>
  <c r="AH20" i="4" s="1"/>
  <c r="AG30" i="4"/>
  <c r="AH30" i="4" s="1"/>
  <c r="Z32" i="4"/>
  <c r="AA32" i="4" s="1"/>
  <c r="Z29" i="4"/>
  <c r="AA29" i="4" s="1"/>
  <c r="I39" i="4"/>
  <c r="K39" i="4" s="1"/>
  <c r="K41" i="4"/>
  <c r="K27" i="4"/>
  <c r="K18" i="4"/>
  <c r="K21" i="4"/>
  <c r="I40" i="4"/>
  <c r="K40" i="4" s="1"/>
  <c r="B39" i="4"/>
  <c r="B40" i="4"/>
  <c r="B41" i="4"/>
  <c r="D41" i="4" s="1"/>
  <c r="K25" i="4"/>
  <c r="K28" i="4"/>
  <c r="K22" i="4"/>
  <c r="K19" i="4"/>
  <c r="K24" i="4"/>
  <c r="K20" i="4"/>
  <c r="K29" i="4"/>
  <c r="K30" i="4"/>
  <c r="K23" i="4"/>
  <c r="K31" i="4"/>
  <c r="K32" i="4"/>
  <c r="K26" i="4"/>
  <c r="C40" i="4"/>
  <c r="C39" i="4"/>
  <c r="D21" i="4" s="1"/>
  <c r="D20" i="4"/>
  <c r="C38" i="4"/>
  <c r="T13" i="4"/>
  <c r="P13" i="4"/>
  <c r="N13" i="4"/>
  <c r="L13" i="4"/>
  <c r="J13" i="4"/>
  <c r="H13" i="4"/>
  <c r="F13" i="4"/>
  <c r="D13" i="4"/>
  <c r="B13" i="4"/>
  <c r="R13" i="4"/>
  <c r="W12" i="4"/>
  <c r="S12" i="4"/>
  <c r="Q12" i="4"/>
  <c r="O12" i="4"/>
  <c r="M12" i="4"/>
  <c r="K12" i="4"/>
  <c r="I12" i="4"/>
  <c r="G12" i="4"/>
  <c r="E12" i="4"/>
  <c r="D38" i="4" l="1"/>
  <c r="C33" i="4"/>
  <c r="X44" i="4"/>
  <c r="Y44" i="4" s="1"/>
  <c r="AE43" i="4"/>
  <c r="AF43" i="4" s="1"/>
  <c r="X43" i="4"/>
  <c r="Y43" i="4" s="1"/>
  <c r="AE44" i="4"/>
  <c r="AF44" i="4" s="1"/>
  <c r="AL42" i="4"/>
  <c r="AM42" i="4" s="1"/>
  <c r="AE42" i="4"/>
  <c r="AF42" i="4" s="1"/>
  <c r="AL44" i="4"/>
  <c r="AM44" i="4" s="1"/>
  <c r="AL43" i="4"/>
  <c r="AM43" i="4" s="1"/>
  <c r="X42" i="4"/>
  <c r="Y42" i="4" s="1"/>
  <c r="J43" i="4"/>
  <c r="K43" i="4" s="1"/>
  <c r="Q43" i="4"/>
  <c r="R43" i="4" s="1"/>
  <c r="Q42" i="4"/>
  <c r="R42" i="4" s="1"/>
  <c r="Q44" i="4"/>
  <c r="R44" i="4" s="1"/>
  <c r="J42" i="4"/>
  <c r="K42" i="4" s="1"/>
  <c r="J44" i="4"/>
  <c r="K44" i="4" s="1"/>
  <c r="D31" i="4"/>
  <c r="D40" i="4"/>
  <c r="D19" i="4"/>
  <c r="D18" i="4"/>
  <c r="D39" i="4"/>
  <c r="C42" i="4"/>
  <c r="D42" i="4" s="1"/>
  <c r="D22" i="4"/>
  <c r="D25" i="4"/>
  <c r="D28" i="4"/>
  <c r="C44" i="4"/>
  <c r="D44" i="4" s="1"/>
  <c r="D29" i="4"/>
  <c r="D30" i="4"/>
  <c r="D23" i="4"/>
  <c r="D24" i="4"/>
  <c r="D32" i="4"/>
  <c r="D26" i="4"/>
  <c r="D27" i="4"/>
  <c r="C43" i="4"/>
  <c r="D43" i="4" s="1"/>
  <c r="L30" i="4"/>
  <c r="M30" i="4" s="1"/>
  <c r="L32" i="4"/>
  <c r="M32" i="4" s="1"/>
  <c r="L31" i="4"/>
  <c r="M31" i="4" s="1"/>
  <c r="E24" i="4" l="1"/>
  <c r="F24" i="4" s="1"/>
  <c r="E30" i="4"/>
  <c r="F30" i="4" s="1"/>
  <c r="E22" i="4"/>
  <c r="F22" i="4" s="1"/>
  <c r="E25" i="4"/>
  <c r="E27" i="4"/>
  <c r="F27" i="4" s="1"/>
  <c r="E31" i="4"/>
  <c r="F31" i="4" s="1"/>
  <c r="E21" i="4"/>
  <c r="F21" i="4" s="1"/>
  <c r="E18" i="4"/>
  <c r="E29" i="4"/>
  <c r="F29" i="4" s="1"/>
  <c r="E26" i="4"/>
  <c r="F26" i="4" s="1"/>
  <c r="E32" i="4"/>
  <c r="F32" i="4" s="1"/>
  <c r="E23" i="4"/>
  <c r="F23" i="4" s="1"/>
  <c r="E20" i="4"/>
  <c r="F20" i="4" s="1"/>
  <c r="E28" i="4"/>
  <c r="F28" i="4" s="1"/>
  <c r="E19" i="4"/>
  <c r="F19" i="4" s="1"/>
  <c r="L19" i="4"/>
  <c r="M19" i="4" s="1"/>
  <c r="L27" i="4"/>
  <c r="M27" i="4" s="1"/>
  <c r="L24" i="4"/>
  <c r="M24" i="4" s="1"/>
  <c r="L21" i="4"/>
  <c r="M21" i="4" s="1"/>
  <c r="L18" i="4"/>
  <c r="M18" i="4" s="1"/>
  <c r="L29" i="4"/>
  <c r="M29" i="4" s="1"/>
  <c r="L23" i="4"/>
  <c r="M23" i="4" s="1"/>
  <c r="L26" i="4"/>
  <c r="M26" i="4" s="1"/>
  <c r="F25" i="4"/>
  <c r="L25" i="4"/>
  <c r="M25" i="4" s="1"/>
  <c r="L22" i="4"/>
  <c r="M22" i="4" s="1"/>
  <c r="L28" i="4"/>
  <c r="M28" i="4" s="1"/>
  <c r="F41" i="4"/>
  <c r="F40" i="4"/>
  <c r="F39" i="4"/>
  <c r="L20" i="4"/>
  <c r="M20" i="4" s="1"/>
  <c r="F42" i="4"/>
  <c r="E3" i="2"/>
  <c r="C18" i="2"/>
  <c r="E11" i="2" s="1"/>
  <c r="F11" i="2" s="1"/>
  <c r="C17" i="2"/>
  <c r="E10" i="2" s="1"/>
  <c r="F10" i="2" s="1"/>
  <c r="C16" i="2"/>
  <c r="F3" i="2" s="1"/>
  <c r="E14" i="2"/>
  <c r="F14" i="2" s="1"/>
  <c r="E13" i="2"/>
  <c r="F13" i="2" s="1"/>
  <c r="E12" i="2"/>
  <c r="F12" i="2" s="1"/>
  <c r="E8" i="2"/>
  <c r="F8" i="2" s="1"/>
  <c r="E7" i="2"/>
  <c r="F7" i="2" s="1"/>
  <c r="E6" i="2"/>
  <c r="F6" i="2" s="1"/>
  <c r="E5" i="2"/>
  <c r="F5" i="2" s="1"/>
  <c r="E4" i="2"/>
  <c r="F4" i="2" s="1"/>
  <c r="K12" i="2"/>
  <c r="L12" i="2" s="1"/>
  <c r="K8" i="2"/>
  <c r="L8" i="2" s="1"/>
  <c r="I18" i="2"/>
  <c r="K14" i="2" s="1"/>
  <c r="L14" i="2" s="1"/>
  <c r="I17" i="2"/>
  <c r="K10" i="2" s="1"/>
  <c r="L10" i="2" s="1"/>
  <c r="I16" i="2"/>
  <c r="K6" i="2" s="1"/>
  <c r="L6" i="2" s="1"/>
  <c r="O18" i="2"/>
  <c r="Q14" i="2" s="1"/>
  <c r="O17" i="2"/>
  <c r="Q13" i="2" s="1"/>
  <c r="O16" i="2"/>
  <c r="F18" i="4" l="1"/>
  <c r="F38" i="4"/>
  <c r="E9" i="2"/>
  <c r="F9" i="2" s="1"/>
  <c r="Q5" i="2"/>
  <c r="R5" i="2" s="1"/>
  <c r="K3" i="2"/>
  <c r="L3" i="2" s="1"/>
  <c r="K11" i="2"/>
  <c r="L11" i="2" s="1"/>
  <c r="K13" i="2"/>
  <c r="L13" i="2" s="1"/>
  <c r="R12" i="2"/>
  <c r="R13" i="2"/>
  <c r="Q6" i="2"/>
  <c r="K7" i="2"/>
  <c r="L7" i="2" s="1"/>
  <c r="R14" i="2"/>
  <c r="Q7" i="2"/>
  <c r="R7" i="2" s="1"/>
  <c r="Q8" i="2"/>
  <c r="Q9" i="2"/>
  <c r="K4" i="2"/>
  <c r="L4" i="2" s="1"/>
  <c r="K9" i="2"/>
  <c r="L9" i="2" s="1"/>
  <c r="Q10" i="2"/>
  <c r="R10" i="2" s="1"/>
  <c r="K5" i="2"/>
  <c r="L5" i="2" s="1"/>
  <c r="Q3" i="2"/>
  <c r="R3" i="2" s="1"/>
  <c r="Q11" i="2"/>
  <c r="R11" i="2" s="1"/>
  <c r="Q4" i="2"/>
  <c r="R4" i="2" s="1"/>
  <c r="Q12" i="2"/>
  <c r="R6" i="2"/>
  <c r="R8" i="2"/>
  <c r="R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mioda</author>
  </authors>
  <commentList>
    <comment ref="B17" authorId="0" shapeId="0" xr:uid="{6EC46F41-ADD2-4C32-9742-E131D59B0532}">
      <text>
        <r>
          <rPr>
            <sz val="9"/>
            <color indexed="81"/>
            <rFont val="Tahoma"/>
            <charset val="1"/>
          </rPr>
          <t xml:space="preserve">As a % of whole installation (not of this SolShare only)
</t>
        </r>
      </text>
    </comment>
    <comment ref="I17" authorId="0" shapeId="0" xr:uid="{4180B856-1F8D-4496-8AEA-9CC67AC60A6D}">
      <text>
        <r>
          <rPr>
            <sz val="9"/>
            <color indexed="81"/>
            <rFont val="Tahoma"/>
            <charset val="1"/>
          </rPr>
          <t xml:space="preserve">As a % of whole installation (not of this SolShare only)
</t>
        </r>
      </text>
    </comment>
    <comment ref="P17" authorId="0" shapeId="0" xr:uid="{4C806E08-D9E2-45F8-BF7C-D2B6E2D75BE1}">
      <text>
        <r>
          <rPr>
            <sz val="9"/>
            <color indexed="81"/>
            <rFont val="Tahoma"/>
            <charset val="1"/>
          </rPr>
          <t xml:space="preserve">As a % of whole installation (not of this SolShare only)
</t>
        </r>
      </text>
    </comment>
    <comment ref="W17" authorId="0" shapeId="0" xr:uid="{C620E8CA-477B-4470-88A4-AF090FDA32F2}">
      <text>
        <r>
          <rPr>
            <sz val="9"/>
            <color indexed="81"/>
            <rFont val="Tahoma"/>
            <charset val="1"/>
          </rPr>
          <t xml:space="preserve">As a % of whole installation (not of this SolShare only)
</t>
        </r>
      </text>
    </comment>
    <comment ref="AD17" authorId="0" shapeId="0" xr:uid="{C063C7F1-65F6-4797-8ECA-6D0F87D00708}">
      <text>
        <r>
          <rPr>
            <sz val="9"/>
            <color indexed="81"/>
            <rFont val="Tahoma"/>
            <charset val="1"/>
          </rPr>
          <t xml:space="preserve">As a % of whole installation (not of this SolShare only)
</t>
        </r>
      </text>
    </comment>
    <comment ref="AK17" authorId="0" shapeId="0" xr:uid="{007F826A-2240-4DEC-80E8-FAD48BA46B0B}">
      <text>
        <r>
          <rPr>
            <sz val="9"/>
            <color indexed="81"/>
            <rFont val="Tahoma"/>
            <charset val="1"/>
          </rPr>
          <t xml:space="preserve">As a % of whole installation (not of this SolShare only)
</t>
        </r>
      </text>
    </comment>
  </commentList>
</comments>
</file>

<file path=xl/sharedStrings.xml><?xml version="1.0" encoding="utf-8"?>
<sst xmlns="http://schemas.openxmlformats.org/spreadsheetml/2006/main" count="283" uniqueCount="81">
  <si>
    <t>Unit</t>
  </si>
  <si>
    <t>Phase connection on SolShare (R/W/B)</t>
  </si>
  <si>
    <t>R1</t>
  </si>
  <si>
    <t>R2</t>
  </si>
  <si>
    <t>W1</t>
  </si>
  <si>
    <t>B1</t>
  </si>
  <si>
    <t>W2</t>
  </si>
  <si>
    <t>B2</t>
  </si>
  <si>
    <t>R3</t>
  </si>
  <si>
    <t>R4</t>
  </si>
  <si>
    <t>W3</t>
  </si>
  <si>
    <t>W4</t>
  </si>
  <si>
    <t>B3</t>
  </si>
  <si>
    <t>B4</t>
  </si>
  <si>
    <t>Total R</t>
  </si>
  <si>
    <t>Total W</t>
  </si>
  <si>
    <t>Total B</t>
  </si>
  <si>
    <t>Intended Percentage of System</t>
  </si>
  <si>
    <t>Actual Percentage of system</t>
  </si>
  <si>
    <t>SolShare A</t>
  </si>
  <si>
    <t>SolShare B</t>
  </si>
  <si>
    <t>SolShare C</t>
  </si>
  <si>
    <t>Common area connection?</t>
  </si>
  <si>
    <t>Input into SolShare Com App (% of phase)</t>
  </si>
  <si>
    <t>L1-1</t>
  </si>
  <si>
    <t>L2-1</t>
  </si>
  <si>
    <t>L3-1</t>
  </si>
  <si>
    <t>L1-2</t>
  </si>
  <si>
    <t>L2-2</t>
  </si>
  <si>
    <t>L3-2</t>
  </si>
  <si>
    <t>L1-3</t>
  </si>
  <si>
    <t>L2-3</t>
  </si>
  <si>
    <t>L3-3</t>
  </si>
  <si>
    <t>Site address:</t>
  </si>
  <si>
    <t>- Please note that if the intended allocations are not met sufficiently with the existing grid phase connections of each apartment, it may be possible to re-allocate grid phases of apartments, but this must always be done keeping in mind local regulations, DNSP procedures, etc.</t>
  </si>
  <si>
    <t>L1-4</t>
  </si>
  <si>
    <t>L2-4</t>
  </si>
  <si>
    <t>L3-4</t>
  </si>
  <si>
    <t>L1-5</t>
  </si>
  <si>
    <t>L2-5</t>
  </si>
  <si>
    <t>L3-5</t>
  </si>
  <si>
    <t xml:space="preserve">Phase connection on SolShare </t>
  </si>
  <si>
    <t>Actual allocation of whole building's solar system</t>
  </si>
  <si>
    <t>Number of single phase connections:</t>
  </si>
  <si>
    <t>Number of 3 phase connections:</t>
  </si>
  <si>
    <t>NOTE: It is highly recommended to connect the common area 3 phase meter to at least 1 SolShare onsite where possible to better allow for allocations closer to the intended allocations</t>
  </si>
  <si>
    <t>Total kW:</t>
  </si>
  <si>
    <t>- The grid power connection of each tenancy is most typically connected to 1 of these phases, although sometimes it is connected to all 3 phases. Where a tenancy is 3 phase: 1, 2, or all 3 of these phases can be connected to SolShare.</t>
  </si>
  <si>
    <t xml:space="preserve">- In Australia, the grid power supplied to most multi-tenant buildings is 3 phase - the 3 phases being L1 (also known as Red phase), L2 (also known as White phase), L3 (also known as Blue phase) </t>
  </si>
  <si>
    <t>- Most SolShares are connected to 3 phase inverters. 3 phase inverters simply divide their total solar power output by 3, and send 33.33% of the current total solar power output to each phase. The SolShare then takes this solar output per phase and allocates it to the apartment connections on that phase.  The SolShare does not dictate how much solar it is given on each phase.</t>
  </si>
  <si>
    <t>SolShare #1</t>
  </si>
  <si>
    <t>SolShare Custom Allocation Calculator</t>
  </si>
  <si>
    <t>This calculator has been designed to help Allume's solar partners understand the options around the SolShare's custom, or uneven sharing, algorithm, and what to enter into the SolShare Commissioning App at the time of commissioning.</t>
  </si>
  <si>
    <t>- The phase allocations mean that custom allocations are flexible with SolShare, but depending on how the allocations are intended, it may not be possible to meet exact allocation requirements. Generally, allocations within ±5% are possible.</t>
  </si>
  <si>
    <t>Step 1: Site details</t>
  </si>
  <si>
    <t xml:space="preserve">Step 3: Check your options with these hints </t>
  </si>
  <si>
    <t>Step 4: Read these notes and hints if you're having issues getting close to your intended allocations</t>
  </si>
  <si>
    <t>Total solar allocation on this SolShare</t>
  </si>
  <si>
    <t>Tenancy Number
(e.g. 2A, 21, Common area etc.)</t>
  </si>
  <si>
    <r>
      <t xml:space="preserve">- </t>
    </r>
    <r>
      <rPr>
        <b/>
        <i/>
        <sz val="10"/>
        <color theme="1"/>
        <rFont val="Roboto"/>
      </rPr>
      <t>The solar connection from the SolShare for each tenancy must match that particular apartment's grid connection phase</t>
    </r>
    <r>
      <rPr>
        <i/>
        <sz val="10"/>
        <color theme="1"/>
        <rFont val="Roboto"/>
      </rPr>
      <t xml:space="preserve"> (this is a rule for all 3 phase electricity - phases should not be mixed)</t>
    </r>
  </si>
  <si>
    <t>Variation 
(actual vs intended solar allocations)</t>
  </si>
  <si>
    <t>Total L3 allocations on this SolShare</t>
  </si>
  <si>
    <t>Total L2 allocations on this SolShare</t>
  </si>
  <si>
    <t>Total L1 allocations on this SolShare</t>
  </si>
  <si>
    <t>Target</t>
  </si>
  <si>
    <t>Result</t>
  </si>
  <si>
    <t>Recommendations</t>
  </si>
  <si>
    <t>Scaled L1 allocation for this SolShare</t>
  </si>
  <si>
    <t>Scaled L2 allocation for this SolShare</t>
  </si>
  <si>
    <t>Scaled L3 allocation for this SolShare</t>
  </si>
  <si>
    <r>
      <t xml:space="preserve">- Therefore, the </t>
    </r>
    <r>
      <rPr>
        <b/>
        <i/>
        <sz val="10"/>
        <color theme="1"/>
        <rFont val="Roboto"/>
      </rPr>
      <t>total allocations for apartments on one phase on one SolShare need to equal as close to 33.33% of the total allocation for that SolShare</t>
    </r>
    <r>
      <rPr>
        <i/>
        <sz val="10"/>
        <color theme="1"/>
        <rFont val="Roboto"/>
      </rPr>
      <t>.</t>
    </r>
  </si>
  <si>
    <t>If you weren't able to achieve all green values in the Variation columns (Columns F, M, etc.) then these additional hints and checks may give you more information on how to better achieve your intended solar allocations.</t>
  </si>
  <si>
    <t>For each SolShare, enter intended allocations as a percentage of the whole site (not just for that SolShare). Scroll to the right to see more SolShare tables. The aim is to get the lowest possible values in the Variation column (signified by green = good, yellow = OK, red = allocations may need adjusting).</t>
  </si>
  <si>
    <t xml:space="preserve">Step 2: Enter tenancy numbers and intended allocations for each SolShare </t>
  </si>
  <si>
    <r>
      <t xml:space="preserve">All </t>
    </r>
    <r>
      <rPr>
        <b/>
        <sz val="10"/>
        <color rgb="FFFFE86C"/>
        <rFont val="Roboto"/>
      </rPr>
      <t>yellow</t>
    </r>
    <r>
      <rPr>
        <sz val="10"/>
        <color theme="1"/>
        <rFont val="Roboto"/>
      </rPr>
      <t xml:space="preserve"> cells require input from you. This calculator has been designed for projects with up to 6 SolShares</t>
    </r>
  </si>
  <si>
    <r>
      <t xml:space="preserve">- </t>
    </r>
    <r>
      <rPr>
        <b/>
        <i/>
        <sz val="10"/>
        <color theme="1"/>
        <rFont val="Roboto"/>
      </rPr>
      <t>Three-phase tenancies or three-phase common meter connections do not need to have the same percentage allocation assigned per phase</t>
    </r>
    <r>
      <rPr>
        <i/>
        <sz val="10"/>
        <color theme="1"/>
        <rFont val="Roboto"/>
      </rPr>
      <t>. E.g., a common area meter three-phase connection could have 2% allocated on L1 phase, 6% on L2 phase, 3.5% on L3 phase.</t>
    </r>
  </si>
  <si>
    <t>- Allume's Technical Partnerships team are always happy to check over allocations to provide advice on the best set-up to most closely achieve the building's intended solar allocations. Do not hesitate to contact us (either directly to your normal contact person or to sales@allumeenergy.com.au).</t>
  </si>
  <si>
    <t>Number of SolShares (press ENTER):</t>
  </si>
  <si>
    <t>Solar PV - kW DC connected to each SolShare in yellow cell/s in row below:</t>
  </si>
  <si>
    <t>TOTAL</t>
  </si>
  <si>
    <t>Intended Solar Allocation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</si>
</sst>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sz val="12"/>
      <color rgb="FF222222"/>
      <name val="Arial"/>
      <family val="2"/>
    </font>
    <font>
      <sz val="11"/>
      <color rgb="FF222222"/>
      <name val="Calibri"/>
      <family val="2"/>
    </font>
    <font>
      <b/>
      <sz val="11"/>
      <color rgb="FF222222"/>
      <name val="Calibri"/>
      <family val="2"/>
    </font>
    <font>
      <sz val="8"/>
      <name val="Calibri"/>
      <family val="2"/>
      <scheme val="minor"/>
    </font>
    <font>
      <b/>
      <sz val="11"/>
      <color theme="1"/>
      <name val="Calibri"/>
      <family val="2"/>
      <scheme val="minor"/>
    </font>
    <font>
      <sz val="11"/>
      <color theme="0"/>
      <name val="Calibri"/>
      <family val="2"/>
      <scheme val="minor"/>
    </font>
    <font>
      <sz val="10"/>
      <color theme="1"/>
      <name val="Roboto"/>
    </font>
    <font>
      <b/>
      <sz val="10"/>
      <color theme="1"/>
      <name val="Roboto"/>
    </font>
    <font>
      <i/>
      <sz val="10"/>
      <color rgb="FFFF0000"/>
      <name val="Roboto"/>
    </font>
    <font>
      <sz val="10"/>
      <color theme="0"/>
      <name val="Roboto"/>
    </font>
    <font>
      <b/>
      <sz val="10"/>
      <color rgb="FF222222"/>
      <name val="Roboto"/>
    </font>
    <font>
      <sz val="10"/>
      <color rgb="FF222222"/>
      <name val="Roboto"/>
    </font>
    <font>
      <i/>
      <sz val="10"/>
      <color theme="1"/>
      <name val="Roboto"/>
    </font>
    <font>
      <b/>
      <sz val="16"/>
      <color theme="1"/>
      <name val="Roboto"/>
    </font>
    <font>
      <b/>
      <sz val="14"/>
      <color theme="1"/>
      <name val="Roboto"/>
    </font>
    <font>
      <b/>
      <sz val="10"/>
      <color rgb="FFFFE86C"/>
      <name val="Roboto"/>
    </font>
    <font>
      <b/>
      <i/>
      <sz val="10"/>
      <color theme="1"/>
      <name val="Roboto"/>
    </font>
    <font>
      <b/>
      <sz val="10"/>
      <color theme="0"/>
      <name val="Roboto"/>
    </font>
    <font>
      <b/>
      <sz val="10"/>
      <color theme="0" tint="-0.499984740745262"/>
      <name val="Roboto"/>
    </font>
    <font>
      <sz val="10"/>
      <color theme="0" tint="-0.499984740745262"/>
      <name val="Roboto"/>
    </font>
    <font>
      <b/>
      <sz val="11"/>
      <color theme="0" tint="-0.499984740745262"/>
      <name val="Calibri"/>
      <family val="2"/>
      <scheme val="minor"/>
    </font>
    <font>
      <sz val="10"/>
      <name val="Roboto"/>
    </font>
    <font>
      <b/>
      <sz val="10"/>
      <color rgb="FFFF0000"/>
      <name val="Roboto"/>
    </font>
    <font>
      <sz val="9"/>
      <color indexed="81"/>
      <name val="Tahoma"/>
      <charset val="1"/>
    </font>
  </fonts>
  <fills count="9">
    <fill>
      <patternFill patternType="none"/>
    </fill>
    <fill>
      <patternFill patternType="gray125"/>
    </fill>
    <fill>
      <patternFill patternType="solid">
        <fgColor rgb="FFFFFFFF"/>
        <bgColor indexed="64"/>
      </patternFill>
    </fill>
    <fill>
      <patternFill patternType="solid">
        <fgColor rgb="FFFF8B8B"/>
        <bgColor indexed="64"/>
      </patternFill>
    </fill>
    <fill>
      <patternFill patternType="solid">
        <fgColor theme="8" tint="0.59999389629810485"/>
        <bgColor indexed="64"/>
      </patternFill>
    </fill>
    <fill>
      <patternFill patternType="solid">
        <fgColor rgb="FFFFE86C"/>
        <bgColor indexed="64"/>
      </patternFill>
    </fill>
    <fill>
      <patternFill patternType="solid">
        <fgColor rgb="FF92EAC8"/>
        <bgColor indexed="64"/>
      </patternFill>
    </fill>
    <fill>
      <patternFill patternType="solid">
        <fgColor theme="0"/>
        <bgColor indexed="64"/>
      </patternFill>
    </fill>
    <fill>
      <patternFill patternType="solid">
        <fgColor rgb="FF00514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83">
    <xf numFmtId="0" fontId="0" fillId="0" borderId="0" xfId="0"/>
    <xf numFmtId="0" fontId="4" fillId="2" borderId="1" xfId="0" applyFont="1" applyFill="1" applyBorder="1" applyAlignment="1">
      <alignment vertical="center"/>
    </xf>
    <xf numFmtId="0" fontId="4" fillId="2" borderId="2" xfId="0" applyFont="1" applyFill="1" applyBorder="1" applyAlignment="1">
      <alignment vertical="center" wrapText="1"/>
    </xf>
    <xf numFmtId="0" fontId="3" fillId="2" borderId="3" xfId="0" applyFont="1" applyFill="1" applyBorder="1" applyAlignment="1">
      <alignment vertical="center"/>
    </xf>
    <xf numFmtId="10" fontId="3" fillId="2" borderId="4" xfId="0" applyNumberFormat="1"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3" xfId="0" applyFont="1" applyFill="1" applyBorder="1" applyAlignment="1">
      <alignment horizontal="right" vertical="center"/>
    </xf>
    <xf numFmtId="0" fontId="2" fillId="2" borderId="4" xfId="0" applyFont="1" applyFill="1" applyBorder="1" applyAlignment="1">
      <alignment vertical="top" wrapText="1"/>
    </xf>
    <xf numFmtId="10" fontId="0" fillId="0" borderId="0" xfId="0" applyNumberFormat="1"/>
    <xf numFmtId="0" fontId="4" fillId="2" borderId="5" xfId="0" applyFont="1" applyFill="1" applyBorder="1" applyAlignment="1">
      <alignment vertical="center" wrapText="1"/>
    </xf>
    <xf numFmtId="0" fontId="3" fillId="2" borderId="0" xfId="0" applyFont="1" applyFill="1" applyAlignment="1">
      <alignment horizontal="right" vertical="center" wrapText="1"/>
    </xf>
    <xf numFmtId="0" fontId="3" fillId="2" borderId="6" xfId="0" applyFont="1" applyFill="1" applyBorder="1" applyAlignment="1">
      <alignment horizontal="right" vertical="center"/>
    </xf>
    <xf numFmtId="10" fontId="3" fillId="2" borderId="5" xfId="0" applyNumberFormat="1" applyFont="1" applyFill="1" applyBorder="1" applyAlignment="1">
      <alignment horizontal="right" vertical="center" wrapText="1"/>
    </xf>
    <xf numFmtId="0" fontId="3" fillId="2" borderId="0" xfId="0" applyFont="1" applyFill="1" applyAlignment="1">
      <alignment horizontal="right" vertical="center"/>
    </xf>
    <xf numFmtId="10" fontId="3" fillId="2" borderId="0" xfId="0" applyNumberFormat="1" applyFont="1" applyFill="1" applyAlignment="1">
      <alignment horizontal="right" vertical="center" wrapText="1"/>
    </xf>
    <xf numFmtId="0" fontId="3" fillId="2" borderId="7" xfId="0" applyFont="1" applyFill="1" applyBorder="1" applyAlignment="1">
      <alignment horizontal="right" vertical="center"/>
    </xf>
    <xf numFmtId="10" fontId="3" fillId="2" borderId="8" xfId="0" applyNumberFormat="1" applyFont="1" applyFill="1" applyBorder="1" applyAlignment="1">
      <alignment horizontal="right" vertical="center" wrapText="1"/>
    </xf>
    <xf numFmtId="0" fontId="3" fillId="2" borderId="8" xfId="0" applyFont="1" applyFill="1" applyBorder="1" applyAlignment="1">
      <alignment horizontal="right" vertical="center" wrapText="1"/>
    </xf>
    <xf numFmtId="0" fontId="4" fillId="2" borderId="10" xfId="0" applyFont="1" applyFill="1" applyBorder="1" applyAlignment="1">
      <alignment vertical="center" wrapText="1"/>
    </xf>
    <xf numFmtId="0" fontId="3" fillId="2" borderId="11" xfId="0" applyFont="1" applyFill="1" applyBorder="1" applyAlignment="1">
      <alignment horizontal="right" vertical="center" wrapText="1"/>
    </xf>
    <xf numFmtId="0" fontId="4" fillId="2" borderId="9" xfId="0" applyFont="1" applyFill="1" applyBorder="1" applyAlignment="1">
      <alignment vertical="center" wrapText="1"/>
    </xf>
    <xf numFmtId="10" fontId="0" fillId="0" borderId="9" xfId="1" applyNumberFormat="1" applyFont="1" applyBorder="1"/>
    <xf numFmtId="0" fontId="3" fillId="2" borderId="9" xfId="0" applyFont="1" applyFill="1" applyBorder="1" applyAlignment="1">
      <alignment horizontal="right" vertical="center"/>
    </xf>
    <xf numFmtId="10" fontId="3" fillId="2" borderId="9" xfId="0" applyNumberFormat="1" applyFont="1" applyFill="1" applyBorder="1" applyAlignment="1">
      <alignment horizontal="right" vertical="center" wrapText="1"/>
    </xf>
    <xf numFmtId="0" fontId="8" fillId="0" borderId="0" xfId="0" applyFont="1"/>
    <xf numFmtId="0" fontId="15" fillId="6" borderId="0" xfId="0" applyFont="1" applyFill="1"/>
    <xf numFmtId="0" fontId="8" fillId="6" borderId="0" xfId="0" applyFont="1" applyFill="1"/>
    <xf numFmtId="0" fontId="8" fillId="7" borderId="0" xfId="0" applyFont="1" applyFill="1"/>
    <xf numFmtId="0" fontId="9" fillId="7" borderId="0" xfId="0" applyFont="1" applyFill="1"/>
    <xf numFmtId="0" fontId="10" fillId="7" borderId="0" xfId="0" applyFont="1" applyFill="1"/>
    <xf numFmtId="0" fontId="8" fillId="7" borderId="0" xfId="0" applyFont="1" applyFill="1" applyAlignment="1">
      <alignment horizontal="right"/>
    </xf>
    <xf numFmtId="0" fontId="11" fillId="7" borderId="0" xfId="0" applyFont="1" applyFill="1"/>
    <xf numFmtId="0" fontId="16" fillId="6" borderId="0" xfId="0" applyFont="1" applyFill="1"/>
    <xf numFmtId="0" fontId="9" fillId="7" borderId="0" xfId="0" applyFont="1" applyFill="1" applyAlignment="1">
      <alignment horizontal="left"/>
    </xf>
    <xf numFmtId="0" fontId="13" fillId="7" borderId="0" xfId="0" applyFont="1" applyFill="1" applyAlignment="1">
      <alignment horizontal="center" vertical="center"/>
    </xf>
    <xf numFmtId="10" fontId="13" fillId="7" borderId="0" xfId="0" applyNumberFormat="1" applyFont="1" applyFill="1" applyAlignment="1">
      <alignment horizontal="right" vertical="center" wrapText="1"/>
    </xf>
    <xf numFmtId="0" fontId="13" fillId="7" borderId="0" xfId="0" applyFont="1" applyFill="1" applyAlignment="1">
      <alignment horizontal="right" vertical="center" wrapText="1"/>
    </xf>
    <xf numFmtId="10" fontId="8" fillId="7" borderId="0" xfId="1" applyNumberFormat="1" applyFont="1" applyFill="1" applyBorder="1"/>
    <xf numFmtId="164" fontId="8" fillId="7" borderId="0" xfId="1" applyNumberFormat="1" applyFont="1" applyFill="1" applyBorder="1"/>
    <xf numFmtId="10" fontId="8" fillId="7" borderId="0" xfId="0" applyNumberFormat="1" applyFont="1" applyFill="1"/>
    <xf numFmtId="0" fontId="13" fillId="7" borderId="0" xfId="0" applyFont="1" applyFill="1" applyAlignment="1">
      <alignment horizontal="right" vertical="center"/>
    </xf>
    <xf numFmtId="0" fontId="19" fillId="8" borderId="9" xfId="0" applyFont="1" applyFill="1" applyBorder="1" applyAlignment="1">
      <alignment horizontal="center" vertical="center" wrapText="1"/>
    </xf>
    <xf numFmtId="0" fontId="12" fillId="2" borderId="9" xfId="0" applyFont="1" applyFill="1" applyBorder="1" applyAlignment="1">
      <alignment horizontal="center" vertical="center" wrapText="1"/>
    </xf>
    <xf numFmtId="10" fontId="11" fillId="8" borderId="9" xfId="1" applyNumberFormat="1" applyFont="1" applyFill="1" applyBorder="1" applyAlignment="1">
      <alignment horizontal="center"/>
    </xf>
    <xf numFmtId="0" fontId="13" fillId="3" borderId="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0" borderId="9" xfId="0" applyFont="1" applyBorder="1" applyAlignment="1">
      <alignment horizontal="center" vertical="center" wrapText="1"/>
    </xf>
    <xf numFmtId="164" fontId="21" fillId="0" borderId="9" xfId="1" applyNumberFormat="1" applyFont="1" applyBorder="1" applyAlignment="1">
      <alignment horizontal="center"/>
    </xf>
    <xf numFmtId="164" fontId="21" fillId="0" borderId="9" xfId="0" applyNumberFormat="1" applyFont="1" applyBorder="1" applyAlignment="1">
      <alignment horizontal="center"/>
    </xf>
    <xf numFmtId="0" fontId="6" fillId="7" borderId="9" xfId="0" applyFont="1" applyFill="1" applyBorder="1"/>
    <xf numFmtId="0" fontId="6" fillId="7" borderId="12" xfId="0" applyFont="1" applyFill="1" applyBorder="1"/>
    <xf numFmtId="0" fontId="0" fillId="7" borderId="13" xfId="0" applyFill="1" applyBorder="1"/>
    <xf numFmtId="0" fontId="8" fillId="7" borderId="9" xfId="0" applyFont="1" applyFill="1" applyBorder="1"/>
    <xf numFmtId="0" fontId="10" fillId="7" borderId="12" xfId="0" applyFont="1" applyFill="1" applyBorder="1"/>
    <xf numFmtId="0" fontId="8" fillId="7" borderId="13" xfId="0" applyFont="1" applyFill="1" applyBorder="1"/>
    <xf numFmtId="10" fontId="8" fillId="7" borderId="13" xfId="0" applyNumberFormat="1" applyFont="1" applyFill="1" applyBorder="1"/>
    <xf numFmtId="0" fontId="6" fillId="7" borderId="9" xfId="0" applyFont="1" applyFill="1" applyBorder="1" applyAlignment="1">
      <alignment horizontal="center"/>
    </xf>
    <xf numFmtId="10" fontId="8" fillId="7" borderId="9" xfId="0" applyNumberFormat="1" applyFont="1" applyFill="1" applyBorder="1" applyAlignment="1">
      <alignment horizontal="center"/>
    </xf>
    <xf numFmtId="0" fontId="22" fillId="7" borderId="9" xfId="0" applyFont="1" applyFill="1" applyBorder="1" applyAlignment="1">
      <alignment horizontal="center"/>
    </xf>
    <xf numFmtId="10" fontId="21" fillId="7" borderId="9" xfId="0" applyNumberFormat="1" applyFont="1" applyFill="1" applyBorder="1" applyAlignment="1">
      <alignment horizontal="center"/>
    </xf>
    <xf numFmtId="0" fontId="12" fillId="7" borderId="0" xfId="0" applyFont="1" applyFill="1" applyAlignment="1">
      <alignment vertical="center" wrapText="1"/>
    </xf>
    <xf numFmtId="164" fontId="8" fillId="7" borderId="0" xfId="1" applyNumberFormat="1" applyFont="1" applyFill="1" applyBorder="1" applyAlignment="1">
      <alignment vertical="center"/>
    </xf>
    <xf numFmtId="0" fontId="0" fillId="7" borderId="0" xfId="0" applyFill="1"/>
    <xf numFmtId="10" fontId="11" fillId="7" borderId="0" xfId="0" applyNumberFormat="1" applyFont="1" applyFill="1"/>
    <xf numFmtId="0" fontId="14" fillId="7" borderId="0" xfId="0" quotePrefix="1" applyFont="1" applyFill="1"/>
    <xf numFmtId="0" fontId="7" fillId="7" borderId="0" xfId="0" applyFont="1" applyFill="1"/>
    <xf numFmtId="0" fontId="9" fillId="5" borderId="0" xfId="0" applyFont="1" applyFill="1" applyProtection="1">
      <protection locked="0"/>
    </xf>
    <xf numFmtId="0" fontId="9" fillId="5" borderId="0" xfId="0" applyFont="1" applyFill="1" applyAlignment="1" applyProtection="1">
      <alignment horizontal="left"/>
      <protection locked="0"/>
    </xf>
    <xf numFmtId="0" fontId="13" fillId="5" borderId="9" xfId="0" applyFont="1" applyFill="1" applyBorder="1" applyAlignment="1" applyProtection="1">
      <alignment horizontal="center" vertical="center"/>
      <protection locked="0"/>
    </xf>
    <xf numFmtId="164" fontId="13" fillId="5" borderId="9" xfId="0" applyNumberFormat="1" applyFont="1" applyFill="1" applyBorder="1" applyAlignment="1" applyProtection="1">
      <alignment horizontal="center" vertical="center" wrapText="1"/>
      <protection locked="0"/>
    </xf>
    <xf numFmtId="10" fontId="13" fillId="5" borderId="9" xfId="0" applyNumberFormat="1" applyFont="1" applyFill="1" applyBorder="1" applyAlignment="1" applyProtection="1">
      <alignment horizontal="center" vertical="center" wrapText="1"/>
      <protection locked="0"/>
    </xf>
    <xf numFmtId="0" fontId="9" fillId="7" borderId="0" xfId="0" applyFont="1" applyFill="1" applyAlignment="1" applyProtection="1">
      <alignment horizontal="left"/>
      <protection locked="0"/>
    </xf>
    <xf numFmtId="10" fontId="11" fillId="7" borderId="0" xfId="1" applyNumberFormat="1" applyFont="1" applyFill="1" applyBorder="1" applyAlignment="1">
      <alignment horizontal="center"/>
    </xf>
    <xf numFmtId="164" fontId="21" fillId="7" borderId="0" xfId="1" applyNumberFormat="1" applyFont="1" applyFill="1" applyBorder="1" applyAlignment="1">
      <alignment horizontal="center"/>
    </xf>
    <xf numFmtId="164" fontId="21" fillId="7" borderId="0" xfId="0" applyNumberFormat="1" applyFont="1" applyFill="1" applyAlignment="1">
      <alignment horizontal="center"/>
    </xf>
    <xf numFmtId="0" fontId="10" fillId="7" borderId="0" xfId="0" applyFont="1" applyFill="1" applyAlignment="1">
      <alignment horizontal="left" vertical="center"/>
    </xf>
    <xf numFmtId="164" fontId="8" fillId="7" borderId="9" xfId="0" applyNumberFormat="1" applyFont="1" applyFill="1" applyBorder="1" applyAlignment="1">
      <alignment horizontal="center"/>
    </xf>
    <xf numFmtId="0" fontId="23" fillId="7" borderId="0" xfId="0" applyFont="1" applyFill="1"/>
    <xf numFmtId="0" fontId="12" fillId="7" borderId="0" xfId="0" applyFont="1" applyFill="1" applyAlignment="1" applyProtection="1">
      <alignment horizontal="right" vertical="center"/>
      <protection locked="0"/>
    </xf>
    <xf numFmtId="164" fontId="24" fillId="7" borderId="9" xfId="0" applyNumberFormat="1" applyFont="1" applyFill="1" applyBorder="1" applyAlignment="1" applyProtection="1">
      <alignment horizontal="center" vertical="center" wrapText="1"/>
      <protection locked="0"/>
    </xf>
    <xf numFmtId="0" fontId="15" fillId="7" borderId="0" xfId="0" applyFont="1" applyFill="1"/>
  </cellXfs>
  <cellStyles count="2">
    <cellStyle name="Normal" xfId="0" builtinId="0"/>
    <cellStyle name="Percent" xfId="1" builtinId="5"/>
  </cellStyles>
  <dxfs count="72">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patternFill>
      </fill>
    </dxf>
    <dxf>
      <font>
        <b val="0"/>
        <i/>
        <color rgb="FF005149"/>
      </font>
    </dxf>
    <dxf>
      <font>
        <b val="0"/>
        <i/>
        <color rgb="FF005149"/>
      </font>
    </dxf>
    <dxf>
      <font>
        <b val="0"/>
        <i/>
        <color rgb="FF005149"/>
      </font>
    </dxf>
    <dxf>
      <font>
        <color rgb="FF005149"/>
      </font>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5700"/>
      </font>
      <fill>
        <patternFill>
          <bgColor rgb="FFFFEB9C"/>
        </patternFill>
      </fill>
    </dxf>
    <dxf>
      <font>
        <b val="0"/>
        <i/>
        <color rgb="FF005149"/>
      </font>
    </dxf>
    <dxf>
      <font>
        <b val="0"/>
        <i/>
        <color rgb="FF005149"/>
      </font>
    </dxf>
    <dxf>
      <font>
        <b val="0"/>
        <i/>
        <color rgb="FF005149"/>
      </font>
    </dxf>
    <dxf>
      <font>
        <color rgb="FF005149"/>
      </font>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b val="0"/>
        <i/>
        <color rgb="FF005149"/>
      </font>
    </dxf>
    <dxf>
      <font>
        <b val="0"/>
        <i/>
        <color rgb="FF005149"/>
      </font>
    </dxf>
    <dxf>
      <font>
        <b val="0"/>
        <i/>
        <color rgb="FF005149"/>
      </font>
    </dxf>
    <dxf>
      <font>
        <color rgb="FF005149"/>
      </font>
    </dxf>
    <dxf>
      <font>
        <color rgb="FF9C5700"/>
      </font>
      <fill>
        <patternFill>
          <bgColor rgb="FFFFEB9C"/>
        </patternFill>
      </fill>
    </dxf>
    <dxf>
      <font>
        <color rgb="FF9C0006"/>
      </font>
      <fill>
        <patternFill>
          <bgColor rgb="FFFFC7CE"/>
        </patternFill>
      </fill>
    </dxf>
    <dxf>
      <fill>
        <patternFill>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E86C"/>
        </patternFill>
      </fill>
    </dxf>
    <dxf>
      <font>
        <b val="0"/>
        <i/>
        <color rgb="FF005149"/>
      </font>
    </dxf>
    <dxf>
      <font>
        <b val="0"/>
        <i/>
        <color rgb="FF005149"/>
      </font>
    </dxf>
    <dxf>
      <fill>
        <patternFill>
          <bgColor rgb="FFFFE86C"/>
        </patternFill>
      </fill>
    </dxf>
    <dxf>
      <font>
        <b val="0"/>
        <i/>
        <color rgb="FF005149"/>
      </font>
    </dxf>
    <dxf>
      <font>
        <color rgb="FF005149"/>
      </font>
    </dxf>
    <dxf>
      <fill>
        <patternFill>
          <bgColor rgb="FFFFE86C"/>
        </patternFill>
      </fill>
    </dxf>
    <dxf>
      <fill>
        <patternFill>
          <bgColor rgb="FFFFE86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rgb="FFFFE86C"/>
        </patternFill>
      </fill>
    </dxf>
    <dxf>
      <font>
        <b val="0"/>
        <i/>
        <color rgb="FF005149"/>
      </font>
    </dxf>
    <dxf>
      <font>
        <b val="0"/>
        <i/>
        <color rgb="FF005149"/>
      </font>
    </dxf>
    <dxf>
      <font>
        <b val="0"/>
        <i/>
        <color rgb="FF005149"/>
      </font>
    </dxf>
    <dxf>
      <fill>
        <patternFill>
          <bgColor rgb="FFFFE86C"/>
        </patternFill>
      </fill>
    </dxf>
    <dxf>
      <font>
        <color rgb="FF005149"/>
      </font>
    </dxf>
    <dxf>
      <font>
        <color theme="0"/>
      </font>
      <fill>
        <patternFill>
          <bgColor theme="0"/>
        </patternFill>
      </fill>
    </dxf>
    <dxf>
      <fill>
        <patternFill>
          <bgColor rgb="FFFFE86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rgb="FFFFE86C"/>
        </patternFill>
      </fill>
    </dxf>
    <dxf>
      <font>
        <b val="0"/>
        <i/>
        <color rgb="FF005149"/>
      </font>
    </dxf>
    <dxf>
      <font>
        <b val="0"/>
        <i/>
        <color rgb="FF005149"/>
      </font>
    </dxf>
    <dxf>
      <fill>
        <patternFill>
          <bgColor rgb="FFFFE86C"/>
        </patternFill>
      </fill>
    </dxf>
    <dxf>
      <numFmt numFmtId="165" formatCode=";;;"/>
    </dxf>
    <dxf>
      <font>
        <b val="0"/>
        <i/>
        <color rgb="FF005149"/>
      </font>
    </dxf>
    <dxf>
      <font>
        <color rgb="FF005149"/>
      </font>
    </dxf>
    <dxf>
      <font>
        <color rgb="FFFF0000"/>
      </font>
      <fill>
        <patternFill>
          <bgColor rgb="FFFFD1D1"/>
        </patternFill>
      </fill>
    </dxf>
  </dxfs>
  <tableStyles count="0" defaultTableStyle="TableStyleMedium2" defaultPivotStyle="PivotStyleLight16"/>
  <colors>
    <mruColors>
      <color rgb="FFFFD1D1"/>
      <color rgb="FF005149"/>
      <color rgb="FF009E8F"/>
      <color rgb="FF92EAC8"/>
      <color rgb="FFFFE86C"/>
      <color rgb="FF24BA80"/>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527E-BE0E-415F-86F5-DECE646F4313}">
  <sheetPr codeName="Sheet1"/>
  <dimension ref="B1:R21"/>
  <sheetViews>
    <sheetView zoomScale="57" workbookViewId="0">
      <selection activeCell="Q2" sqref="Q2"/>
    </sheetView>
  </sheetViews>
  <sheetFormatPr defaultRowHeight="14.75" x14ac:dyDescent="0.75"/>
  <cols>
    <col min="2" max="2" width="8" bestFit="1" customWidth="1"/>
    <col min="3" max="3" width="12.40625" customWidth="1"/>
    <col min="4" max="6" width="19.40625" customWidth="1"/>
    <col min="9" max="9" width="12.86328125" customWidth="1"/>
    <col min="10" max="12" width="19.1328125" customWidth="1"/>
    <col min="15" max="15" width="12.86328125" customWidth="1"/>
    <col min="16" max="16" width="17.86328125" customWidth="1"/>
    <col min="17" max="17" width="15.1328125" customWidth="1"/>
    <col min="18" max="18" width="12.40625" customWidth="1"/>
  </cols>
  <sheetData>
    <row r="1" spans="2:18" ht="15.5" thickBot="1" x14ac:dyDescent="0.9">
      <c r="B1" t="s">
        <v>19</v>
      </c>
      <c r="H1" t="s">
        <v>20</v>
      </c>
      <c r="N1" t="s">
        <v>21</v>
      </c>
    </row>
    <row r="2" spans="2:18" ht="59.75" thickBot="1" x14ac:dyDescent="0.9">
      <c r="B2" s="1" t="s">
        <v>0</v>
      </c>
      <c r="C2" s="2" t="s">
        <v>17</v>
      </c>
      <c r="D2" s="18" t="s">
        <v>1</v>
      </c>
      <c r="E2" s="20" t="s">
        <v>23</v>
      </c>
      <c r="F2" s="20" t="s">
        <v>18</v>
      </c>
      <c r="H2" s="1" t="s">
        <v>0</v>
      </c>
      <c r="I2" s="2" t="s">
        <v>17</v>
      </c>
      <c r="J2" s="2" t="s">
        <v>1</v>
      </c>
      <c r="K2" s="20" t="s">
        <v>23</v>
      </c>
      <c r="L2" s="9" t="s">
        <v>18</v>
      </c>
      <c r="N2" s="1" t="s">
        <v>0</v>
      </c>
      <c r="O2" s="2" t="s">
        <v>17</v>
      </c>
      <c r="P2" s="18" t="s">
        <v>1</v>
      </c>
      <c r="Q2" s="20" t="s">
        <v>23</v>
      </c>
      <c r="R2" s="20" t="s">
        <v>18</v>
      </c>
    </row>
    <row r="3" spans="2:18" ht="15.5" thickBot="1" x14ac:dyDescent="0.9">
      <c r="B3" s="3">
        <v>1</v>
      </c>
      <c r="C3" s="4">
        <v>8.1699999999999995E-2</v>
      </c>
      <c r="D3" s="5" t="s">
        <v>2</v>
      </c>
      <c r="E3" s="21">
        <f>C3/C$16</f>
        <v>0.26093899712551899</v>
      </c>
      <c r="F3" s="21">
        <f>E3/3</f>
        <v>8.6979665708506335E-2</v>
      </c>
      <c r="H3" s="6">
        <v>5</v>
      </c>
      <c r="I3" s="4">
        <v>7.9000000000000001E-2</v>
      </c>
      <c r="J3" s="5" t="s">
        <v>2</v>
      </c>
      <c r="K3" s="21">
        <f>I3/I$16</f>
        <v>0.25</v>
      </c>
      <c r="L3" s="21">
        <f>K3/3</f>
        <v>8.3333333333333329E-2</v>
      </c>
      <c r="N3" s="6">
        <v>9</v>
      </c>
      <c r="O3" s="4">
        <v>6.8099999999999994E-2</v>
      </c>
      <c r="P3" s="19" t="s">
        <v>2</v>
      </c>
      <c r="Q3" s="21">
        <f>O3/O$16</f>
        <v>0.25240919199406969</v>
      </c>
      <c r="R3" s="21">
        <f>Q3/3</f>
        <v>8.4136397331356569E-2</v>
      </c>
    </row>
    <row r="4" spans="2:18" ht="15.5" thickBot="1" x14ac:dyDescent="0.9">
      <c r="B4" s="6">
        <v>13</v>
      </c>
      <c r="C4" s="4">
        <v>6.8099999999999994E-2</v>
      </c>
      <c r="D4" s="5" t="s">
        <v>4</v>
      </c>
      <c r="E4" s="21">
        <f>C4/C$17</f>
        <v>0.24487594390507009</v>
      </c>
      <c r="F4" s="21">
        <f t="shared" ref="F4:F14" si="0">E4/3</f>
        <v>8.1625314635023358E-2</v>
      </c>
      <c r="H4" s="6">
        <v>17</v>
      </c>
      <c r="I4" s="4">
        <v>7.9000000000000001E-2</v>
      </c>
      <c r="J4" s="5" t="s">
        <v>4</v>
      </c>
      <c r="K4" s="21">
        <f>I4/I$17</f>
        <v>0.24579962663347851</v>
      </c>
      <c r="L4" s="21">
        <f t="shared" ref="L4:L14" si="1">K4/3</f>
        <v>8.1933208877826166E-2</v>
      </c>
      <c r="N4" s="6">
        <v>21</v>
      </c>
      <c r="O4" s="4">
        <v>8.1699999999999995E-2</v>
      </c>
      <c r="P4" s="19" t="s">
        <v>4</v>
      </c>
      <c r="Q4" s="21">
        <f>O4/O$17</f>
        <v>0.27760788311247026</v>
      </c>
      <c r="R4" s="21">
        <f t="shared" ref="R4:R14" si="2">Q4/3</f>
        <v>9.253596103749008E-2</v>
      </c>
    </row>
    <row r="5" spans="2:18" ht="15.5" thickBot="1" x14ac:dyDescent="0.9">
      <c r="B5" s="6">
        <v>25</v>
      </c>
      <c r="C5" s="4">
        <v>6.8099999999999994E-2</v>
      </c>
      <c r="D5" s="5" t="s">
        <v>5</v>
      </c>
      <c r="E5" s="21">
        <f>C5/$O$18</f>
        <v>0.2103799814643188</v>
      </c>
      <c r="F5" s="21">
        <f t="shared" si="0"/>
        <v>7.0126660488106271E-2</v>
      </c>
      <c r="H5" s="6">
        <v>29</v>
      </c>
      <c r="I5" s="4">
        <v>8.1699999999999995E-2</v>
      </c>
      <c r="J5" s="5" t="s">
        <v>5</v>
      </c>
      <c r="K5" s="21">
        <f>I5/$O$18</f>
        <v>0.25239419215322828</v>
      </c>
      <c r="L5" s="21">
        <f t="shared" si="1"/>
        <v>8.4131397384409431E-2</v>
      </c>
      <c r="N5" s="6">
        <v>33</v>
      </c>
      <c r="O5" s="4">
        <v>7.0800000000000002E-2</v>
      </c>
      <c r="P5" s="19" t="s">
        <v>5</v>
      </c>
      <c r="Q5" s="21">
        <f>O5/$O$18</f>
        <v>0.21872103799814643</v>
      </c>
      <c r="R5" s="21">
        <f t="shared" si="2"/>
        <v>7.2907012666048807E-2</v>
      </c>
    </row>
    <row r="6" spans="2:18" ht="15.5" thickBot="1" x14ac:dyDescent="0.9">
      <c r="B6" s="6">
        <v>2</v>
      </c>
      <c r="C6" s="4">
        <v>6.8099999999999994E-2</v>
      </c>
      <c r="D6" s="5" t="s">
        <v>3</v>
      </c>
      <c r="E6" s="21">
        <f>C6/C$16</f>
        <v>0.21750239540083038</v>
      </c>
      <c r="F6" s="21">
        <f t="shared" si="0"/>
        <v>7.2500798466943461E-2</v>
      </c>
      <c r="H6" s="6">
        <v>6</v>
      </c>
      <c r="I6" s="4">
        <v>7.9000000000000001E-2</v>
      </c>
      <c r="J6" s="5" t="s">
        <v>3</v>
      </c>
      <c r="K6" s="21">
        <f>I6/I$16</f>
        <v>0.25</v>
      </c>
      <c r="L6" s="21">
        <f t="shared" si="1"/>
        <v>8.3333333333333329E-2</v>
      </c>
      <c r="N6" s="6">
        <v>10</v>
      </c>
      <c r="O6" s="4">
        <v>6.8099999999999994E-2</v>
      </c>
      <c r="P6" s="19" t="s">
        <v>3</v>
      </c>
      <c r="Q6" s="21">
        <f>O6/O$16</f>
        <v>0.25240919199406969</v>
      </c>
      <c r="R6" s="21">
        <f t="shared" si="2"/>
        <v>8.4136397331356569E-2</v>
      </c>
    </row>
    <row r="7" spans="2:18" ht="15.5" thickBot="1" x14ac:dyDescent="0.9">
      <c r="B7" s="6">
        <v>14</v>
      </c>
      <c r="C7" s="4">
        <v>6.5500000000000003E-2</v>
      </c>
      <c r="D7" s="5" t="s">
        <v>6</v>
      </c>
      <c r="E7" s="21">
        <f>C7/C$17</f>
        <v>0.23552678892484719</v>
      </c>
      <c r="F7" s="21">
        <f t="shared" si="0"/>
        <v>7.8508929641615724E-2</v>
      </c>
      <c r="H7" s="6">
        <v>18</v>
      </c>
      <c r="I7" s="4">
        <v>8.1699999999999995E-2</v>
      </c>
      <c r="J7" s="5" t="s">
        <v>6</v>
      </c>
      <c r="K7" s="21">
        <f>I7/I$17</f>
        <v>0.25420037336652146</v>
      </c>
      <c r="L7" s="21">
        <f t="shared" si="1"/>
        <v>8.4733457788840491E-2</v>
      </c>
      <c r="N7" s="6">
        <v>22</v>
      </c>
      <c r="O7" s="4">
        <v>7.9000000000000001E-2</v>
      </c>
      <c r="P7" s="19" t="s">
        <v>6</v>
      </c>
      <c r="Q7" s="21">
        <f>O7/O$17</f>
        <v>0.26843357118586475</v>
      </c>
      <c r="R7" s="21">
        <f t="shared" si="2"/>
        <v>8.9477857061954921E-2</v>
      </c>
    </row>
    <row r="8" spans="2:18" ht="15.5" thickBot="1" x14ac:dyDescent="0.9">
      <c r="B8" s="6">
        <v>26</v>
      </c>
      <c r="C8" s="4">
        <v>6.8199999999999997E-2</v>
      </c>
      <c r="D8" s="5" t="s">
        <v>7</v>
      </c>
      <c r="E8" s="21">
        <f>C8/C$18</f>
        <v>0.25009167583425013</v>
      </c>
      <c r="F8" s="21">
        <f t="shared" si="0"/>
        <v>8.3363891944750038E-2</v>
      </c>
      <c r="H8" s="6">
        <v>30</v>
      </c>
      <c r="I8" s="4">
        <v>8.1699999999999995E-2</v>
      </c>
      <c r="J8" s="5" t="s">
        <v>7</v>
      </c>
      <c r="K8" s="21">
        <f>I8/I$18</f>
        <v>0.25420037336652146</v>
      </c>
      <c r="L8" s="21">
        <f t="shared" si="1"/>
        <v>8.4733457788840491E-2</v>
      </c>
      <c r="N8" s="6">
        <v>34</v>
      </c>
      <c r="O8" s="4">
        <v>8.43E-2</v>
      </c>
      <c r="P8" s="19" t="s">
        <v>7</v>
      </c>
      <c r="Q8" s="21">
        <f>O8/O$18</f>
        <v>0.26042632066728455</v>
      </c>
      <c r="R8" s="21">
        <f t="shared" si="2"/>
        <v>8.6808773555761512E-2</v>
      </c>
    </row>
    <row r="9" spans="2:18" ht="15.5" thickBot="1" x14ac:dyDescent="0.9">
      <c r="B9" s="6">
        <v>3</v>
      </c>
      <c r="C9" s="4">
        <v>8.43E-2</v>
      </c>
      <c r="D9" s="5" t="s">
        <v>8</v>
      </c>
      <c r="E9" s="21">
        <f>C9/C$16</f>
        <v>0.26924305333759185</v>
      </c>
      <c r="F9" s="21">
        <f t="shared" si="0"/>
        <v>8.9747684445863951E-2</v>
      </c>
      <c r="H9" s="6">
        <v>7</v>
      </c>
      <c r="I9" s="4">
        <v>7.9000000000000001E-2</v>
      </c>
      <c r="J9" s="5" t="s">
        <v>8</v>
      </c>
      <c r="K9" s="21">
        <f>I9/I$16</f>
        <v>0.25</v>
      </c>
      <c r="L9" s="21">
        <f t="shared" si="1"/>
        <v>8.3333333333333329E-2</v>
      </c>
      <c r="N9" s="6">
        <v>11</v>
      </c>
      <c r="O9" s="4">
        <v>6.5500000000000003E-2</v>
      </c>
      <c r="P9" s="19" t="s">
        <v>8</v>
      </c>
      <c r="Q9" s="21">
        <f>O9/O$16</f>
        <v>0.24277242401779098</v>
      </c>
      <c r="R9" s="21">
        <f t="shared" si="2"/>
        <v>8.0924141339263664E-2</v>
      </c>
    </row>
    <row r="10" spans="2:18" ht="15.5" thickBot="1" x14ac:dyDescent="0.9">
      <c r="B10" s="6">
        <v>15</v>
      </c>
      <c r="C10" s="4">
        <v>6.5500000000000003E-2</v>
      </c>
      <c r="D10" s="5" t="s">
        <v>10</v>
      </c>
      <c r="E10" s="21">
        <f>C10/C$17</f>
        <v>0.23552678892484719</v>
      </c>
      <c r="F10" s="21">
        <f t="shared" si="0"/>
        <v>7.8508929641615724E-2</v>
      </c>
      <c r="H10" s="6">
        <v>19</v>
      </c>
      <c r="I10" s="4">
        <v>8.1699999999999995E-2</v>
      </c>
      <c r="J10" s="5" t="s">
        <v>10</v>
      </c>
      <c r="K10" s="21">
        <f>I10/I$17</f>
        <v>0.25420037336652146</v>
      </c>
      <c r="L10" s="21">
        <f t="shared" si="1"/>
        <v>8.4733457788840491E-2</v>
      </c>
      <c r="N10" s="6">
        <v>23</v>
      </c>
      <c r="O10" s="4">
        <v>6.5500000000000003E-2</v>
      </c>
      <c r="P10" s="19" t="s">
        <v>10</v>
      </c>
      <c r="Q10" s="21">
        <f>O10/O$17</f>
        <v>0.22256201155283725</v>
      </c>
      <c r="R10" s="21">
        <f t="shared" si="2"/>
        <v>7.4187337184279084E-2</v>
      </c>
    </row>
    <row r="11" spans="2:18" ht="15.5" thickBot="1" x14ac:dyDescent="0.9">
      <c r="B11" s="6">
        <v>27</v>
      </c>
      <c r="C11" s="4">
        <v>6.8199999999999997E-2</v>
      </c>
      <c r="D11" s="5" t="s">
        <v>12</v>
      </c>
      <c r="E11" s="21">
        <f>C11/C$18</f>
        <v>0.25009167583425013</v>
      </c>
      <c r="F11" s="21">
        <f t="shared" si="0"/>
        <v>8.3363891944750038E-2</v>
      </c>
      <c r="H11" s="6">
        <v>31</v>
      </c>
      <c r="I11" s="4">
        <v>8.1699999999999995E-2</v>
      </c>
      <c r="J11" s="5" t="s">
        <v>12</v>
      </c>
      <c r="K11" s="21">
        <f>I11/I$18</f>
        <v>0.25420037336652146</v>
      </c>
      <c r="L11" s="21">
        <f t="shared" si="1"/>
        <v>8.4733457788840491E-2</v>
      </c>
      <c r="N11" s="6">
        <v>35</v>
      </c>
      <c r="O11" s="4">
        <v>8.43E-2</v>
      </c>
      <c r="P11" s="19" t="s">
        <v>12</v>
      </c>
      <c r="Q11" s="21">
        <f>O11/O$18</f>
        <v>0.26042632066728455</v>
      </c>
      <c r="R11" s="21">
        <f t="shared" si="2"/>
        <v>8.6808773555761512E-2</v>
      </c>
    </row>
    <row r="12" spans="2:18" ht="15.5" thickBot="1" x14ac:dyDescent="0.9">
      <c r="B12" s="11">
        <v>4</v>
      </c>
      <c r="C12" s="12">
        <v>7.9000000000000001E-2</v>
      </c>
      <c r="D12" s="5" t="s">
        <v>9</v>
      </c>
      <c r="E12" s="21">
        <f>C12/C$16</f>
        <v>0.25231555413605877</v>
      </c>
      <c r="F12" s="21">
        <f t="shared" si="0"/>
        <v>8.4105184712019596E-2</v>
      </c>
      <c r="H12" s="6">
        <v>8</v>
      </c>
      <c r="I12" s="4">
        <v>7.9000000000000001E-2</v>
      </c>
      <c r="J12" s="5" t="s">
        <v>9</v>
      </c>
      <c r="K12" s="21">
        <f>I12/I$16</f>
        <v>0.25</v>
      </c>
      <c r="L12" s="21">
        <f t="shared" si="1"/>
        <v>8.3333333333333329E-2</v>
      </c>
      <c r="N12" s="6">
        <v>12</v>
      </c>
      <c r="O12" s="4">
        <v>6.8099999999999994E-2</v>
      </c>
      <c r="P12" s="19" t="s">
        <v>9</v>
      </c>
      <c r="Q12" s="21">
        <f>O12/O$16</f>
        <v>0.25240919199406969</v>
      </c>
      <c r="R12" s="21">
        <f t="shared" si="2"/>
        <v>8.4136397331356569E-2</v>
      </c>
    </row>
    <row r="13" spans="2:18" ht="15.5" thickBot="1" x14ac:dyDescent="0.9">
      <c r="B13" s="22">
        <v>16</v>
      </c>
      <c r="C13" s="23">
        <v>7.9000000000000001E-2</v>
      </c>
      <c r="D13" s="5" t="s">
        <v>11</v>
      </c>
      <c r="E13" s="21">
        <f>C13/C$17</f>
        <v>0.28407047824523551</v>
      </c>
      <c r="F13" s="21">
        <f t="shared" si="0"/>
        <v>9.4690159415078509E-2</v>
      </c>
      <c r="H13" s="6">
        <v>20</v>
      </c>
      <c r="I13" s="4">
        <v>7.9000000000000001E-2</v>
      </c>
      <c r="J13" s="5" t="s">
        <v>11</v>
      </c>
      <c r="K13" s="21">
        <f>I13/I$17</f>
        <v>0.24579962663347851</v>
      </c>
      <c r="L13" s="21">
        <f t="shared" si="1"/>
        <v>8.1933208877826166E-2</v>
      </c>
      <c r="N13" s="6">
        <v>24</v>
      </c>
      <c r="O13" s="4">
        <v>6.8099999999999994E-2</v>
      </c>
      <c r="P13" s="19" t="s">
        <v>11</v>
      </c>
      <c r="Q13" s="21">
        <f>O13/O$17</f>
        <v>0.23139653414882771</v>
      </c>
      <c r="R13" s="21">
        <f t="shared" si="2"/>
        <v>7.7132178049609243E-2</v>
      </c>
    </row>
    <row r="14" spans="2:18" ht="15.5" thickBot="1" x14ac:dyDescent="0.9">
      <c r="B14" s="22">
        <v>28</v>
      </c>
      <c r="C14" s="23">
        <v>6.8199999999999997E-2</v>
      </c>
      <c r="D14" s="17" t="s">
        <v>13</v>
      </c>
      <c r="E14" s="21">
        <f>C14/C$18</f>
        <v>0.25009167583425013</v>
      </c>
      <c r="F14" s="21">
        <f t="shared" si="0"/>
        <v>8.3363891944750038E-2</v>
      </c>
      <c r="H14" s="15">
        <v>32</v>
      </c>
      <c r="I14" s="16">
        <v>7.6300000000000007E-2</v>
      </c>
      <c r="J14" s="17" t="s">
        <v>13</v>
      </c>
      <c r="K14" s="21">
        <f>I14/I$18</f>
        <v>0.23739887990043559</v>
      </c>
      <c r="L14" s="21">
        <f t="shared" si="1"/>
        <v>7.9132959966811869E-2</v>
      </c>
      <c r="N14" s="6">
        <v>36</v>
      </c>
      <c r="O14" s="4">
        <v>8.43E-2</v>
      </c>
      <c r="P14" s="19" t="s">
        <v>13</v>
      </c>
      <c r="Q14" s="21">
        <f>O14/O$18</f>
        <v>0.26042632066728455</v>
      </c>
      <c r="R14" s="21">
        <f t="shared" si="2"/>
        <v>8.6808773555761512E-2</v>
      </c>
    </row>
    <row r="15" spans="2:18" ht="16" thickBot="1" x14ac:dyDescent="0.9">
      <c r="H15" s="13"/>
      <c r="I15" s="14"/>
      <c r="J15" s="10"/>
      <c r="K15" s="10"/>
      <c r="L15" s="10"/>
      <c r="N15" s="6"/>
      <c r="O15" s="4"/>
      <c r="P15" s="7"/>
    </row>
    <row r="16" spans="2:18" x14ac:dyDescent="0.75">
      <c r="B16" t="s">
        <v>14</v>
      </c>
      <c r="C16" s="8">
        <f>SUM(C3,C6,C9,C12)</f>
        <v>0.31309999999999999</v>
      </c>
      <c r="H16" t="s">
        <v>14</v>
      </c>
      <c r="I16" s="8">
        <f>SUM(I3,I6,I9,I12)</f>
        <v>0.316</v>
      </c>
      <c r="J16" s="10"/>
      <c r="K16" s="10"/>
      <c r="L16" s="10"/>
      <c r="N16" t="s">
        <v>14</v>
      </c>
      <c r="O16" s="8">
        <f>SUM(O3,O6,O9,O12)</f>
        <v>0.26979999999999998</v>
      </c>
    </row>
    <row r="17" spans="2:15" x14ac:dyDescent="0.75">
      <c r="B17" t="s">
        <v>15</v>
      </c>
      <c r="C17" s="8">
        <f>SUM(C4,C7,C10,C13)</f>
        <v>0.27810000000000001</v>
      </c>
      <c r="H17" t="s">
        <v>15</v>
      </c>
      <c r="I17" s="8">
        <f>SUM(I4,I7,I10,I13)</f>
        <v>0.32140000000000002</v>
      </c>
      <c r="N17" t="s">
        <v>15</v>
      </c>
      <c r="O17" s="8">
        <f>SUM(O4,O7,O10,O13)</f>
        <v>0.29430000000000001</v>
      </c>
    </row>
    <row r="18" spans="2:15" x14ac:dyDescent="0.75">
      <c r="B18" t="s">
        <v>16</v>
      </c>
      <c r="C18" s="8">
        <f>SUM(C5,C8,C11,C14)</f>
        <v>0.27269999999999994</v>
      </c>
      <c r="H18" t="s">
        <v>16</v>
      </c>
      <c r="I18" s="8">
        <f>SUM(I5,I8,I11,I14)</f>
        <v>0.32140000000000002</v>
      </c>
      <c r="N18" t="s">
        <v>16</v>
      </c>
      <c r="O18" s="8">
        <f>SUM(O5,O8,O11,O14)</f>
        <v>0.32369999999999999</v>
      </c>
    </row>
    <row r="21" spans="2:15" x14ac:dyDescent="0.75">
      <c r="B21" t="s">
        <v>22</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E096A-0575-4D85-B8A6-11FFCDB085C2}">
  <sheetPr codeName="Sheet2"/>
  <dimension ref="A1:ABK210"/>
  <sheetViews>
    <sheetView tabSelected="1" topLeftCell="A2" zoomScaleNormal="100" workbookViewId="0">
      <selection activeCell="I29" sqref="I18:I29"/>
    </sheetView>
  </sheetViews>
  <sheetFormatPr defaultRowHeight="14.75" x14ac:dyDescent="0.75"/>
  <cols>
    <col min="1" max="1" width="32.453125" customWidth="1"/>
    <col min="2" max="2" width="10.54296875" customWidth="1"/>
    <col min="3" max="3" width="14.1328125" customWidth="1"/>
    <col min="4" max="4" width="19.40625" customWidth="1"/>
    <col min="5" max="5" width="20.6796875" customWidth="1"/>
    <col min="6" max="6" width="19.40625" customWidth="1"/>
    <col min="7" max="7" width="11.40625" customWidth="1"/>
    <col min="8" max="8" width="32.953125" customWidth="1"/>
    <col min="9" max="9" width="11.1328125" customWidth="1"/>
    <col min="10" max="10" width="12.86328125" customWidth="1"/>
    <col min="11" max="11" width="19.1328125" customWidth="1"/>
    <col min="12" max="12" width="21.58984375" customWidth="1"/>
    <col min="13" max="13" width="19.1328125" customWidth="1"/>
    <col min="14" max="14" width="8.7265625" customWidth="1"/>
    <col min="15" max="15" width="32.953125" customWidth="1"/>
    <col min="16" max="16" width="10.2265625" customWidth="1"/>
    <col min="17" max="17" width="12.86328125" customWidth="1"/>
    <col min="18" max="18" width="19.1328125" customWidth="1"/>
    <col min="19" max="19" width="21.58984375" customWidth="1"/>
    <col min="20" max="20" width="19.1328125" customWidth="1"/>
    <col min="21" max="21" width="8.7265625" customWidth="1"/>
    <col min="22" max="22" width="32.953125" customWidth="1"/>
    <col min="23" max="23" width="10.2265625" customWidth="1"/>
    <col min="24" max="24" width="12.86328125" customWidth="1"/>
    <col min="25" max="25" width="19.1328125" customWidth="1"/>
    <col min="26" max="26" width="21.58984375" customWidth="1"/>
    <col min="27" max="27" width="19.1328125" customWidth="1"/>
    <col min="28" max="28" width="8.7265625" customWidth="1"/>
    <col min="29" max="29" width="32.953125" customWidth="1"/>
    <col min="30" max="30" width="10.2265625" customWidth="1"/>
    <col min="31" max="31" width="12.86328125" customWidth="1"/>
    <col min="32" max="32" width="19.1328125" customWidth="1"/>
    <col min="33" max="33" width="21.58984375" customWidth="1"/>
    <col min="34" max="34" width="19.1328125" customWidth="1"/>
    <col min="35" max="35" width="8.7265625" customWidth="1"/>
    <col min="36" max="36" width="32.953125" customWidth="1"/>
    <col min="37" max="37" width="10.2265625" customWidth="1"/>
    <col min="38" max="38" width="12.86328125" customWidth="1"/>
    <col min="39" max="39" width="19.1328125" customWidth="1"/>
    <col min="40" max="40" width="21.58984375" customWidth="1"/>
    <col min="41" max="41" width="19.1328125" customWidth="1"/>
    <col min="42" max="74" width="8.7265625" style="64" customWidth="1"/>
    <col min="75" max="702" width="8.7265625" customWidth="1"/>
  </cols>
  <sheetData>
    <row r="1" spans="1:74" s="25" customFormat="1" ht="20.75" x14ac:dyDescent="0.95">
      <c r="A1" s="25" t="s">
        <v>51</v>
      </c>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row>
    <row r="2" spans="1:74" s="26" customFormat="1" ht="13.25" x14ac:dyDescent="0.65">
      <c r="A2" s="26" t="s">
        <v>52</v>
      </c>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pans="1:74" s="26" customFormat="1" ht="13" x14ac:dyDescent="0.6">
      <c r="A3" s="26" t="s">
        <v>74</v>
      </c>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pans="1:74" s="27" customFormat="1" ht="13" x14ac:dyDescent="0.6"/>
    <row r="5" spans="1:74" s="26" customFormat="1" ht="18" x14ac:dyDescent="0.8">
      <c r="A5" s="32" t="s">
        <v>54</v>
      </c>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pans="1:74" s="27" customFormat="1" ht="13" x14ac:dyDescent="0.6">
      <c r="A6" s="27" t="s">
        <v>33</v>
      </c>
      <c r="B6" s="68"/>
    </row>
    <row r="7" spans="1:74" s="27" customFormat="1" ht="13" x14ac:dyDescent="0.6">
      <c r="A7" s="27" t="s">
        <v>43</v>
      </c>
      <c r="B7" s="68"/>
    </row>
    <row r="8" spans="1:74" s="27" customFormat="1" ht="13" x14ac:dyDescent="0.6">
      <c r="A8" s="27" t="s">
        <v>44</v>
      </c>
      <c r="B8" s="68"/>
      <c r="D8" s="27" t="s">
        <v>45</v>
      </c>
    </row>
    <row r="9" spans="1:74" s="27" customFormat="1" ht="13" x14ac:dyDescent="0.6">
      <c r="A9" s="27" t="s">
        <v>77</v>
      </c>
      <c r="B9" s="68"/>
      <c r="C9" s="29" t="str">
        <f>IF(B9*15&lt;(B7+3*B8), "Check this number of SolShares - remember each SolShare can supply solar to up 15 connections (where a single phase tenancy uses 1 connection, and a 3 phase tenancy/common area that are all connected to SolShare uses 3 connections).","")</f>
        <v/>
      </c>
    </row>
    <row r="10" spans="1:74" s="27" customFormat="1" ht="13" x14ac:dyDescent="0.6"/>
    <row r="11" spans="1:74" s="27" customFormat="1" ht="13" x14ac:dyDescent="0.6">
      <c r="A11" s="27" t="s">
        <v>78</v>
      </c>
    </row>
    <row r="12" spans="1:74" s="27" customFormat="1" ht="13" x14ac:dyDescent="0.6">
      <c r="A12" s="30" t="s">
        <v>50</v>
      </c>
      <c r="B12" s="69"/>
      <c r="C12" s="30" t="str">
        <f>IF(B9&lt;2,"","SolShare #2")</f>
        <v/>
      </c>
      <c r="D12" s="73"/>
      <c r="E12" s="30" t="str">
        <f>IF(B9&lt;3,"","SolShare #3")</f>
        <v/>
      </c>
      <c r="F12" s="73"/>
      <c r="G12" s="30" t="str">
        <f>IF(B9&lt;4,"","SolShare #4")</f>
        <v/>
      </c>
      <c r="H12" s="73"/>
      <c r="I12" s="30" t="str">
        <f>IF(B9&lt;5,"","SolShare #5")</f>
        <v/>
      </c>
      <c r="J12" s="73"/>
      <c r="K12" s="30" t="str">
        <f>IF(B9&lt;6,"","SolShare #6")</f>
        <v/>
      </c>
      <c r="L12" s="73"/>
      <c r="M12" s="30" t="str">
        <f>IF(B9&lt;7,"","SolShare #7")</f>
        <v/>
      </c>
      <c r="N12" s="33"/>
      <c r="O12" s="30" t="str">
        <f>IF(B9&lt;8,"","SolShare #8")</f>
        <v/>
      </c>
      <c r="P12" s="33"/>
      <c r="Q12" s="30" t="str">
        <f>IF(B9&lt;9,"","SolShare #9")</f>
        <v/>
      </c>
      <c r="R12" s="33"/>
      <c r="S12" s="30" t="str">
        <f>IF(B9&lt;10,"","SolShare #10")</f>
        <v/>
      </c>
      <c r="T12" s="33"/>
      <c r="V12" s="31" t="s">
        <v>46</v>
      </c>
      <c r="W12" s="31">
        <f>SUM(T12,R12,P12,N12,L12,J12,H12,F12,D12,B12)</f>
        <v>0</v>
      </c>
    </row>
    <row r="13" spans="1:74" s="29" customFormat="1" ht="13" x14ac:dyDescent="0.6">
      <c r="B13" s="29" t="str">
        <f>IF(B12&gt;27, "Check - typically max. 26.7kW DC","")</f>
        <v/>
      </c>
      <c r="D13" s="29" t="str">
        <f>IF(D12&gt;27, "Check - typically max. 26.7kW DC","")</f>
        <v/>
      </c>
      <c r="F13" s="29" t="str">
        <f>IF(F12&gt;27, "Check - typically max. 26.7kW DC","")</f>
        <v/>
      </c>
      <c r="H13" s="29" t="str">
        <f>IF(H12&gt;27, "Check - typically max. 26.7kW DC","")</f>
        <v/>
      </c>
      <c r="J13" s="29" t="str">
        <f>IF(J12&gt;27, "Check - typically max. 26.7kW DC","")</f>
        <v/>
      </c>
      <c r="L13" s="29" t="str">
        <f>IF(L12&gt;27, "Check - typically max. 26.7kW DC","")</f>
        <v/>
      </c>
      <c r="N13" s="29" t="str">
        <f>IF(N12&gt;27, "Check - typically max. 26.7kW DC","")</f>
        <v/>
      </c>
      <c r="P13" s="29" t="str">
        <f>IF(P12&gt;27, "Check - typically max. 26.7kW DC","")</f>
        <v/>
      </c>
      <c r="R13" s="29" t="str">
        <f>IF(R12&gt;27, "Check - typically max. 26.7kW DC","")</f>
        <v/>
      </c>
      <c r="T13" s="29" t="str">
        <f>IF(T12&gt;27, "Check - typically max. 26.7kW DC","")</f>
        <v/>
      </c>
    </row>
    <row r="14" spans="1:74" s="26" customFormat="1" ht="18" x14ac:dyDescent="0.8">
      <c r="A14" s="32" t="s">
        <v>73</v>
      </c>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row>
    <row r="15" spans="1:74" s="26" customFormat="1" ht="13" x14ac:dyDescent="0.6">
      <c r="A15" s="26" t="s">
        <v>72</v>
      </c>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row>
    <row r="16" spans="1:74" s="27" customFormat="1" ht="13" x14ac:dyDescent="0.6">
      <c r="A16" s="28" t="s">
        <v>50</v>
      </c>
      <c r="H16" s="28" t="str">
        <f>IF($B$9&lt;2,"Leave this table blank","SolShare #2")</f>
        <v>Leave this table blank</v>
      </c>
      <c r="O16" s="33" t="str">
        <f>IF($B$9&lt;3,"Leave this table blank","SolShare #3")</f>
        <v>Leave this table blank</v>
      </c>
      <c r="V16" s="33" t="str">
        <f>IF($B$9&lt;4,"Leave this table blank","SolShare #4")</f>
        <v>Leave this table blank</v>
      </c>
      <c r="AC16" s="33" t="str">
        <f>IF($B$9&lt;5,"Leave this table blank","SolShare #5")</f>
        <v>Leave this table blank</v>
      </c>
      <c r="AJ16" s="33" t="str">
        <f>IF($B$9&lt;6,"Leave this table blank","SolShare #6")</f>
        <v>Leave this table blank</v>
      </c>
    </row>
    <row r="17" spans="1:739" s="24" customFormat="1" ht="53" x14ac:dyDescent="0.65">
      <c r="A17" s="42" t="s">
        <v>58</v>
      </c>
      <c r="B17" s="42" t="s">
        <v>80</v>
      </c>
      <c r="C17" s="42" t="s">
        <v>41</v>
      </c>
      <c r="D17" s="41" t="s">
        <v>23</v>
      </c>
      <c r="E17" s="47" t="s">
        <v>42</v>
      </c>
      <c r="F17" s="48" t="s">
        <v>60</v>
      </c>
      <c r="G17" s="62"/>
      <c r="H17" s="42" t="s">
        <v>58</v>
      </c>
      <c r="I17" s="42" t="s">
        <v>80</v>
      </c>
      <c r="J17" s="42" t="s">
        <v>41</v>
      </c>
      <c r="K17" s="41" t="s">
        <v>23</v>
      </c>
      <c r="L17" s="47" t="s">
        <v>42</v>
      </c>
      <c r="M17" s="48" t="s">
        <v>60</v>
      </c>
      <c r="N17" s="27"/>
      <c r="O17" s="42" t="s">
        <v>58</v>
      </c>
      <c r="P17" s="42" t="s">
        <v>80</v>
      </c>
      <c r="Q17" s="42" t="s">
        <v>41</v>
      </c>
      <c r="R17" s="41" t="s">
        <v>23</v>
      </c>
      <c r="S17" s="47" t="s">
        <v>42</v>
      </c>
      <c r="T17" s="48" t="s">
        <v>60</v>
      </c>
      <c r="U17" s="27"/>
      <c r="V17" s="42" t="s">
        <v>58</v>
      </c>
      <c r="W17" s="42" t="s">
        <v>80</v>
      </c>
      <c r="X17" s="42" t="s">
        <v>41</v>
      </c>
      <c r="Y17" s="41" t="s">
        <v>23</v>
      </c>
      <c r="Z17" s="47" t="s">
        <v>42</v>
      </c>
      <c r="AA17" s="48" t="s">
        <v>60</v>
      </c>
      <c r="AB17" s="27"/>
      <c r="AC17" s="42" t="s">
        <v>58</v>
      </c>
      <c r="AD17" s="42" t="s">
        <v>80</v>
      </c>
      <c r="AE17" s="42" t="s">
        <v>41</v>
      </c>
      <c r="AF17" s="41" t="s">
        <v>23</v>
      </c>
      <c r="AG17" s="47" t="s">
        <v>42</v>
      </c>
      <c r="AH17" s="48" t="s">
        <v>60</v>
      </c>
      <c r="AI17" s="27"/>
      <c r="AJ17" s="42" t="s">
        <v>58</v>
      </c>
      <c r="AK17" s="42" t="s">
        <v>80</v>
      </c>
      <c r="AL17" s="42" t="s">
        <v>41</v>
      </c>
      <c r="AM17" s="41" t="s">
        <v>23</v>
      </c>
      <c r="AN17" s="47" t="s">
        <v>42</v>
      </c>
      <c r="AO17" s="48" t="s">
        <v>60</v>
      </c>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row>
    <row r="18" spans="1:739" s="24" customFormat="1" ht="13.25" x14ac:dyDescent="0.65">
      <c r="A18" s="70"/>
      <c r="B18" s="71"/>
      <c r="C18" s="44" t="s">
        <v>24</v>
      </c>
      <c r="D18" s="43" t="e">
        <f>B18/$C$39/3</f>
        <v>#DIV/0!</v>
      </c>
      <c r="E18" s="49" t="e">
        <f>D18*C$39/C$42</f>
        <v>#DIV/0!</v>
      </c>
      <c r="F18" s="50" t="str">
        <f>IFERROR((E18-B18)/B18, "")</f>
        <v/>
      </c>
      <c r="G18" s="63"/>
      <c r="H18" s="70"/>
      <c r="I18" s="71"/>
      <c r="J18" s="44" t="s">
        <v>24</v>
      </c>
      <c r="K18" s="43" t="e">
        <f>I18/$J$39/3</f>
        <v>#DIV/0!</v>
      </c>
      <c r="L18" s="49" t="e">
        <f>K18*I$39/I$42</f>
        <v>#DIV/0!</v>
      </c>
      <c r="M18" s="50" t="str">
        <f>IFERROR((L18-I18)/I18, "")</f>
        <v/>
      </c>
      <c r="N18" s="39"/>
      <c r="O18" s="70"/>
      <c r="P18" s="71"/>
      <c r="Q18" s="44" t="s">
        <v>24</v>
      </c>
      <c r="R18" s="43" t="e">
        <f>P18/Q$39/3</f>
        <v>#DIV/0!</v>
      </c>
      <c r="S18" s="49" t="e">
        <f>R18*P$39/P$42</f>
        <v>#DIV/0!</v>
      </c>
      <c r="T18" s="50" t="str">
        <f>IFERROR((S18-P18)/P18, "")</f>
        <v/>
      </c>
      <c r="U18" s="27"/>
      <c r="V18" s="70"/>
      <c r="W18" s="71"/>
      <c r="X18" s="44" t="s">
        <v>24</v>
      </c>
      <c r="Y18" s="43" t="e">
        <f>W18/X$39/3</f>
        <v>#DIV/0!</v>
      </c>
      <c r="Z18" s="49" t="e">
        <f>Y18*W$39/W$42</f>
        <v>#DIV/0!</v>
      </c>
      <c r="AA18" s="50" t="str">
        <f>IFERROR((Z18-W18)/W18, "")</f>
        <v/>
      </c>
      <c r="AB18" s="27"/>
      <c r="AC18" s="70"/>
      <c r="AD18" s="71"/>
      <c r="AE18" s="44" t="s">
        <v>24</v>
      </c>
      <c r="AF18" s="43" t="e">
        <f>AD18/AE$39/3</f>
        <v>#DIV/0!</v>
      </c>
      <c r="AG18" s="49" t="e">
        <f>AF18*AD$39/AD$42</f>
        <v>#DIV/0!</v>
      </c>
      <c r="AH18" s="50" t="str">
        <f>IFERROR((AG18-AD18)/AD18, "")</f>
        <v/>
      </c>
      <c r="AI18" s="27"/>
      <c r="AJ18" s="70"/>
      <c r="AK18" s="71"/>
      <c r="AL18" s="44" t="s">
        <v>24</v>
      </c>
      <c r="AM18" s="43" t="e">
        <f>AK18/AL$39/3</f>
        <v>#DIV/0!</v>
      </c>
      <c r="AN18" s="49" t="e">
        <f>AM18*AK$39/AK$42</f>
        <v>#DIV/0!</v>
      </c>
      <c r="AO18" s="50" t="str">
        <f>IFERROR((AN18-AK18)/AK18, "")</f>
        <v/>
      </c>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row>
    <row r="19" spans="1:739" s="24" customFormat="1" ht="13.25" x14ac:dyDescent="0.65">
      <c r="A19" s="70"/>
      <c r="B19" s="71"/>
      <c r="C19" s="45" t="s">
        <v>25</v>
      </c>
      <c r="D19" s="43" t="e">
        <f>B19/$C$40/3</f>
        <v>#DIV/0!</v>
      </c>
      <c r="E19" s="49" t="e">
        <f>D19*C$40/C$43</f>
        <v>#DIV/0!</v>
      </c>
      <c r="F19" s="50" t="str">
        <f>IFERROR((E19-B19)/B19, "")</f>
        <v/>
      </c>
      <c r="G19" s="63"/>
      <c r="H19" s="70"/>
      <c r="I19" s="71"/>
      <c r="J19" s="45" t="s">
        <v>25</v>
      </c>
      <c r="K19" s="43" t="e">
        <f>I19/$J$40/3</f>
        <v>#DIV/0!</v>
      </c>
      <c r="L19" s="49" t="e">
        <f>K19*I$40/I$43</f>
        <v>#DIV/0!</v>
      </c>
      <c r="M19" s="50" t="str">
        <f t="shared" ref="M19:M32" si="0">IFERROR((L19-I19)/I19, "")</f>
        <v/>
      </c>
      <c r="N19" s="39"/>
      <c r="O19" s="70"/>
      <c r="P19" s="71"/>
      <c r="Q19" s="45" t="s">
        <v>25</v>
      </c>
      <c r="R19" s="43" t="e">
        <f>P19/Q$40/3</f>
        <v>#DIV/0!</v>
      </c>
      <c r="S19" s="49" t="e">
        <f>R19*P$40/P$43</f>
        <v>#DIV/0!</v>
      </c>
      <c r="T19" s="50" t="str">
        <f t="shared" ref="T19:T32" si="1">IFERROR((S19-P19)/P19, "")</f>
        <v/>
      </c>
      <c r="U19" s="27"/>
      <c r="V19" s="70"/>
      <c r="W19" s="71"/>
      <c r="X19" s="45" t="s">
        <v>25</v>
      </c>
      <c r="Y19" s="43" t="e">
        <f>W19/X$40/3</f>
        <v>#DIV/0!</v>
      </c>
      <c r="Z19" s="49" t="e">
        <f>Y19*W$40/W$43</f>
        <v>#DIV/0!</v>
      </c>
      <c r="AA19" s="50" t="str">
        <f t="shared" ref="AA19:AA32" si="2">IFERROR((Z19-W19)/W19, "")</f>
        <v/>
      </c>
      <c r="AB19" s="27"/>
      <c r="AC19" s="70"/>
      <c r="AD19" s="71"/>
      <c r="AE19" s="45" t="s">
        <v>25</v>
      </c>
      <c r="AF19" s="43" t="e">
        <f>AD19/AE$40/3</f>
        <v>#DIV/0!</v>
      </c>
      <c r="AG19" s="49" t="e">
        <f>AF19*AD$40/AD$43</f>
        <v>#DIV/0!</v>
      </c>
      <c r="AH19" s="50" t="str">
        <f t="shared" ref="AH19:AH32" si="3">IFERROR((AG19-AD19)/AD19, "")</f>
        <v/>
      </c>
      <c r="AI19" s="27"/>
      <c r="AJ19" s="70"/>
      <c r="AK19" s="71"/>
      <c r="AL19" s="45" t="s">
        <v>25</v>
      </c>
      <c r="AM19" s="43" t="e">
        <f>AK19/AL$40/3</f>
        <v>#DIV/0!</v>
      </c>
      <c r="AN19" s="49" t="e">
        <f>AM19*AK$40/AK$43</f>
        <v>#DIV/0!</v>
      </c>
      <c r="AO19" s="50" t="str">
        <f t="shared" ref="AO19:AO32" si="4">IFERROR((AN19-AK19)/AK19, "")</f>
        <v/>
      </c>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row>
    <row r="20" spans="1:739" s="24" customFormat="1" ht="13.25" x14ac:dyDescent="0.65">
      <c r="A20" s="70"/>
      <c r="B20" s="71"/>
      <c r="C20" s="46" t="s">
        <v>26</v>
      </c>
      <c r="D20" s="43" t="e">
        <f>B20/$C$41/3</f>
        <v>#DIV/0!</v>
      </c>
      <c r="E20" s="49" t="e">
        <f>D20*C$41/C$44</f>
        <v>#DIV/0!</v>
      </c>
      <c r="F20" s="50" t="str">
        <f t="shared" ref="F20:F32" si="5">IFERROR((E20-B20)/B20, "")</f>
        <v/>
      </c>
      <c r="G20" s="63"/>
      <c r="H20" s="70"/>
      <c r="I20" s="71"/>
      <c r="J20" s="46" t="s">
        <v>26</v>
      </c>
      <c r="K20" s="43" t="e">
        <f>I20/$J$41/3</f>
        <v>#DIV/0!</v>
      </c>
      <c r="L20" s="49" t="e">
        <f>K20*I$41/I$44</f>
        <v>#DIV/0!</v>
      </c>
      <c r="M20" s="50" t="str">
        <f t="shared" si="0"/>
        <v/>
      </c>
      <c r="N20" s="39"/>
      <c r="O20" s="70"/>
      <c r="P20" s="71"/>
      <c r="Q20" s="46" t="s">
        <v>26</v>
      </c>
      <c r="R20" s="43" t="e">
        <f>P20/Q$41/3</f>
        <v>#DIV/0!</v>
      </c>
      <c r="S20" s="49" t="e">
        <f>R20*P$41/P$44</f>
        <v>#DIV/0!</v>
      </c>
      <c r="T20" s="50" t="str">
        <f t="shared" si="1"/>
        <v/>
      </c>
      <c r="U20" s="27"/>
      <c r="V20" s="70"/>
      <c r="W20" s="71"/>
      <c r="X20" s="46" t="s">
        <v>26</v>
      </c>
      <c r="Y20" s="43" t="e">
        <f>W20/X$41/3</f>
        <v>#DIV/0!</v>
      </c>
      <c r="Z20" s="49" t="e">
        <f>Y20*W$41/W$44</f>
        <v>#DIV/0!</v>
      </c>
      <c r="AA20" s="50" t="str">
        <f t="shared" si="2"/>
        <v/>
      </c>
      <c r="AB20" s="27"/>
      <c r="AC20" s="70"/>
      <c r="AD20" s="71"/>
      <c r="AE20" s="46" t="s">
        <v>26</v>
      </c>
      <c r="AF20" s="43" t="e">
        <f>AD20/AE$41/3</f>
        <v>#DIV/0!</v>
      </c>
      <c r="AG20" s="49" t="e">
        <f>AF20*AD$41/AD$44</f>
        <v>#DIV/0!</v>
      </c>
      <c r="AH20" s="50" t="str">
        <f t="shared" si="3"/>
        <v/>
      </c>
      <c r="AI20" s="27"/>
      <c r="AJ20" s="70"/>
      <c r="AK20" s="71"/>
      <c r="AL20" s="46" t="s">
        <v>26</v>
      </c>
      <c r="AM20" s="43" t="e">
        <f>AK20/AL$41/3</f>
        <v>#DIV/0!</v>
      </c>
      <c r="AN20" s="49" t="e">
        <f>AM20*AK$41/AK$44</f>
        <v>#DIV/0!</v>
      </c>
      <c r="AO20" s="50" t="str">
        <f t="shared" si="4"/>
        <v/>
      </c>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row>
    <row r="21" spans="1:739" s="24" customFormat="1" ht="13.25" x14ac:dyDescent="0.65">
      <c r="A21" s="70"/>
      <c r="B21" s="71"/>
      <c r="C21" s="44" t="s">
        <v>27</v>
      </c>
      <c r="D21" s="43" t="e">
        <f>B21/$C$39/3</f>
        <v>#DIV/0!</v>
      </c>
      <c r="E21" s="49" t="e">
        <f>D21*C$39/C$42</f>
        <v>#DIV/0!</v>
      </c>
      <c r="F21" s="50" t="str">
        <f t="shared" si="5"/>
        <v/>
      </c>
      <c r="G21" s="37"/>
      <c r="H21" s="70"/>
      <c r="I21" s="71"/>
      <c r="J21" s="44" t="s">
        <v>27</v>
      </c>
      <c r="K21" s="43" t="e">
        <f>I21/$J$39/3</f>
        <v>#DIV/0!</v>
      </c>
      <c r="L21" s="49" t="e">
        <f>K21*I$39/I$42</f>
        <v>#DIV/0!</v>
      </c>
      <c r="M21" s="50" t="str">
        <f t="shared" si="0"/>
        <v/>
      </c>
      <c r="N21" s="39"/>
      <c r="O21" s="70"/>
      <c r="P21" s="71"/>
      <c r="Q21" s="44" t="s">
        <v>27</v>
      </c>
      <c r="R21" s="43" t="e">
        <f>P21/Q$39/3</f>
        <v>#DIV/0!</v>
      </c>
      <c r="S21" s="49" t="e">
        <f>R21*P$39/P$42</f>
        <v>#DIV/0!</v>
      </c>
      <c r="T21" s="50" t="str">
        <f t="shared" si="1"/>
        <v/>
      </c>
      <c r="U21" s="27"/>
      <c r="V21" s="70"/>
      <c r="W21" s="71"/>
      <c r="X21" s="44" t="s">
        <v>27</v>
      </c>
      <c r="Y21" s="43" t="e">
        <f>W21/X$39/3</f>
        <v>#DIV/0!</v>
      </c>
      <c r="Z21" s="49" t="e">
        <f>Y21*W$39/W$42</f>
        <v>#DIV/0!</v>
      </c>
      <c r="AA21" s="50" t="str">
        <f t="shared" si="2"/>
        <v/>
      </c>
      <c r="AB21" s="27"/>
      <c r="AC21" s="70"/>
      <c r="AD21" s="71"/>
      <c r="AE21" s="44" t="s">
        <v>27</v>
      </c>
      <c r="AF21" s="43" t="e">
        <f>AD21/AE$39/3</f>
        <v>#DIV/0!</v>
      </c>
      <c r="AG21" s="49" t="e">
        <f>AF21*AD$39/AD$42</f>
        <v>#DIV/0!</v>
      </c>
      <c r="AH21" s="50" t="str">
        <f t="shared" si="3"/>
        <v/>
      </c>
      <c r="AI21" s="27"/>
      <c r="AJ21" s="70"/>
      <c r="AK21" s="71"/>
      <c r="AL21" s="44" t="s">
        <v>27</v>
      </c>
      <c r="AM21" s="43" t="e">
        <f>AK21/AL$39/3</f>
        <v>#DIV/0!</v>
      </c>
      <c r="AN21" s="49" t="e">
        <f>AM21*AK$39/AK$42</f>
        <v>#DIV/0!</v>
      </c>
      <c r="AO21" s="50" t="str">
        <f t="shared" si="4"/>
        <v/>
      </c>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row>
    <row r="22" spans="1:739" s="24" customFormat="1" ht="13.25" x14ac:dyDescent="0.65">
      <c r="A22" s="70"/>
      <c r="B22" s="71"/>
      <c r="C22" s="45" t="s">
        <v>28</v>
      </c>
      <c r="D22" s="43" t="e">
        <f>B22/$C$40/3</f>
        <v>#DIV/0!</v>
      </c>
      <c r="E22" s="49" t="e">
        <f>D22*C$40/C$43</f>
        <v>#DIV/0!</v>
      </c>
      <c r="F22" s="50" t="str">
        <f t="shared" si="5"/>
        <v/>
      </c>
      <c r="G22" s="37"/>
      <c r="H22" s="70"/>
      <c r="I22" s="71"/>
      <c r="J22" s="45" t="s">
        <v>28</v>
      </c>
      <c r="K22" s="43" t="e">
        <f>I22/$J$40/3</f>
        <v>#DIV/0!</v>
      </c>
      <c r="L22" s="49" t="e">
        <f>K22*I$40/I$43</f>
        <v>#DIV/0!</v>
      </c>
      <c r="M22" s="50" t="str">
        <f t="shared" si="0"/>
        <v/>
      </c>
      <c r="N22" s="39"/>
      <c r="O22" s="70"/>
      <c r="P22" s="71"/>
      <c r="Q22" s="45" t="s">
        <v>28</v>
      </c>
      <c r="R22" s="43" t="e">
        <f>P22/Q$40/3</f>
        <v>#DIV/0!</v>
      </c>
      <c r="S22" s="49" t="e">
        <f>R22*P$40/P$43</f>
        <v>#DIV/0!</v>
      </c>
      <c r="T22" s="50" t="str">
        <f t="shared" si="1"/>
        <v/>
      </c>
      <c r="U22" s="27"/>
      <c r="V22" s="70"/>
      <c r="W22" s="71"/>
      <c r="X22" s="45" t="s">
        <v>28</v>
      </c>
      <c r="Y22" s="43" t="e">
        <f>W22/X$40/3</f>
        <v>#DIV/0!</v>
      </c>
      <c r="Z22" s="49" t="e">
        <f>Y22*W$40/W$43</f>
        <v>#DIV/0!</v>
      </c>
      <c r="AA22" s="50" t="str">
        <f t="shared" si="2"/>
        <v/>
      </c>
      <c r="AB22" s="27"/>
      <c r="AC22" s="70"/>
      <c r="AD22" s="71"/>
      <c r="AE22" s="45" t="s">
        <v>28</v>
      </c>
      <c r="AF22" s="43" t="e">
        <f>AD22/AE$40/3</f>
        <v>#DIV/0!</v>
      </c>
      <c r="AG22" s="49" t="e">
        <f>AF22*AD$40/AD$43</f>
        <v>#DIV/0!</v>
      </c>
      <c r="AH22" s="50" t="str">
        <f t="shared" si="3"/>
        <v/>
      </c>
      <c r="AI22" s="27"/>
      <c r="AJ22" s="70"/>
      <c r="AK22" s="71"/>
      <c r="AL22" s="45" t="s">
        <v>28</v>
      </c>
      <c r="AM22" s="43" t="e">
        <f>AK22/AL$40/3</f>
        <v>#DIV/0!</v>
      </c>
      <c r="AN22" s="49" t="e">
        <f>AM22*AK$40/AK$43</f>
        <v>#DIV/0!</v>
      </c>
      <c r="AO22" s="50" t="str">
        <f t="shared" si="4"/>
        <v/>
      </c>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row>
    <row r="23" spans="1:739" s="24" customFormat="1" ht="13.25" x14ac:dyDescent="0.65">
      <c r="A23" s="70"/>
      <c r="B23" s="71"/>
      <c r="C23" s="46" t="s">
        <v>29</v>
      </c>
      <c r="D23" s="43" t="e">
        <f>B23/$C$41/3</f>
        <v>#DIV/0!</v>
      </c>
      <c r="E23" s="49" t="e">
        <f>D23*C$41/C$44</f>
        <v>#DIV/0!</v>
      </c>
      <c r="F23" s="50" t="str">
        <f t="shared" si="5"/>
        <v/>
      </c>
      <c r="G23" s="37"/>
      <c r="H23" s="70"/>
      <c r="I23" s="71"/>
      <c r="J23" s="46" t="s">
        <v>29</v>
      </c>
      <c r="K23" s="43" t="e">
        <f>I23/$J$41/3</f>
        <v>#DIV/0!</v>
      </c>
      <c r="L23" s="49" t="e">
        <f>K23*I$41/I$44</f>
        <v>#DIV/0!</v>
      </c>
      <c r="M23" s="50" t="str">
        <f t="shared" si="0"/>
        <v/>
      </c>
      <c r="N23" s="39"/>
      <c r="O23" s="70"/>
      <c r="P23" s="71"/>
      <c r="Q23" s="46" t="s">
        <v>29</v>
      </c>
      <c r="R23" s="43" t="e">
        <f>P23/Q$41/3</f>
        <v>#DIV/0!</v>
      </c>
      <c r="S23" s="49" t="e">
        <f>R23*P$41/P$44</f>
        <v>#DIV/0!</v>
      </c>
      <c r="T23" s="50" t="str">
        <f t="shared" si="1"/>
        <v/>
      </c>
      <c r="U23" s="27"/>
      <c r="V23" s="70"/>
      <c r="W23" s="71"/>
      <c r="X23" s="46" t="s">
        <v>29</v>
      </c>
      <c r="Y23" s="43" t="e">
        <f>W23/X$41/3</f>
        <v>#DIV/0!</v>
      </c>
      <c r="Z23" s="49" t="e">
        <f>Y23*W$41/W$44</f>
        <v>#DIV/0!</v>
      </c>
      <c r="AA23" s="50" t="str">
        <f t="shared" si="2"/>
        <v/>
      </c>
      <c r="AB23" s="27"/>
      <c r="AC23" s="70"/>
      <c r="AD23" s="71"/>
      <c r="AE23" s="46" t="s">
        <v>29</v>
      </c>
      <c r="AF23" s="43" t="e">
        <f>AD23/AE$41/3</f>
        <v>#DIV/0!</v>
      </c>
      <c r="AG23" s="49" t="e">
        <f>AF23*AD$41/AD$44</f>
        <v>#DIV/0!</v>
      </c>
      <c r="AH23" s="50" t="str">
        <f t="shared" si="3"/>
        <v/>
      </c>
      <c r="AI23" s="27"/>
      <c r="AJ23" s="70"/>
      <c r="AK23" s="71"/>
      <c r="AL23" s="46" t="s">
        <v>29</v>
      </c>
      <c r="AM23" s="43" t="e">
        <f>AK23/AL$41/3</f>
        <v>#DIV/0!</v>
      </c>
      <c r="AN23" s="49" t="e">
        <f>AM23*AK$41/AK$44</f>
        <v>#DIV/0!</v>
      </c>
      <c r="AO23" s="50" t="str">
        <f t="shared" si="4"/>
        <v/>
      </c>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row>
    <row r="24" spans="1:739" s="24" customFormat="1" ht="13.25" x14ac:dyDescent="0.65">
      <c r="A24" s="70"/>
      <c r="B24" s="71"/>
      <c r="C24" s="44" t="s">
        <v>30</v>
      </c>
      <c r="D24" s="43" t="e">
        <f>B24/$C$39/3</f>
        <v>#DIV/0!</v>
      </c>
      <c r="E24" s="49" t="e">
        <f>D24*C$39/C$42</f>
        <v>#DIV/0!</v>
      </c>
      <c r="F24" s="50" t="str">
        <f t="shared" si="5"/>
        <v/>
      </c>
      <c r="G24" s="37"/>
      <c r="H24" s="70"/>
      <c r="I24" s="71"/>
      <c r="J24" s="44" t="s">
        <v>30</v>
      </c>
      <c r="K24" s="43" t="e">
        <f>I24/$J$39/3</f>
        <v>#DIV/0!</v>
      </c>
      <c r="L24" s="49" t="e">
        <f>K24*I$39/I$42</f>
        <v>#DIV/0!</v>
      </c>
      <c r="M24" s="50" t="str">
        <f t="shared" si="0"/>
        <v/>
      </c>
      <c r="N24" s="39"/>
      <c r="O24" s="70"/>
      <c r="P24" s="71"/>
      <c r="Q24" s="44" t="s">
        <v>30</v>
      </c>
      <c r="R24" s="43" t="e">
        <f>P24/Q$39/3</f>
        <v>#DIV/0!</v>
      </c>
      <c r="S24" s="49" t="e">
        <f>R24*P$39/P$42</f>
        <v>#DIV/0!</v>
      </c>
      <c r="T24" s="50" t="str">
        <f t="shared" si="1"/>
        <v/>
      </c>
      <c r="U24" s="27"/>
      <c r="V24" s="70"/>
      <c r="W24" s="71"/>
      <c r="X24" s="44" t="s">
        <v>30</v>
      </c>
      <c r="Y24" s="43" t="e">
        <f>W24/X$39/3</f>
        <v>#DIV/0!</v>
      </c>
      <c r="Z24" s="49" t="e">
        <f>Y24*W$39/W$42</f>
        <v>#DIV/0!</v>
      </c>
      <c r="AA24" s="50" t="str">
        <f t="shared" si="2"/>
        <v/>
      </c>
      <c r="AB24" s="27"/>
      <c r="AC24" s="70"/>
      <c r="AD24" s="71"/>
      <c r="AE24" s="44" t="s">
        <v>30</v>
      </c>
      <c r="AF24" s="43" t="e">
        <f>AD24/AE$39/3</f>
        <v>#DIV/0!</v>
      </c>
      <c r="AG24" s="49" t="e">
        <f>AF24*AD$39/AD$42</f>
        <v>#DIV/0!</v>
      </c>
      <c r="AH24" s="50" t="str">
        <f t="shared" si="3"/>
        <v/>
      </c>
      <c r="AI24" s="27"/>
      <c r="AJ24" s="70"/>
      <c r="AK24" s="71"/>
      <c r="AL24" s="44" t="s">
        <v>30</v>
      </c>
      <c r="AM24" s="43" t="e">
        <f>AK24/AL$39/3</f>
        <v>#DIV/0!</v>
      </c>
      <c r="AN24" s="49" t="e">
        <f>AM24*AK$39/AK$42</f>
        <v>#DIV/0!</v>
      </c>
      <c r="AO24" s="50" t="str">
        <f t="shared" si="4"/>
        <v/>
      </c>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row>
    <row r="25" spans="1:739" s="24" customFormat="1" ht="13.25" x14ac:dyDescent="0.65">
      <c r="A25" s="70"/>
      <c r="B25" s="71"/>
      <c r="C25" s="45" t="s">
        <v>31</v>
      </c>
      <c r="D25" s="43" t="e">
        <f>B25/$C$40/3</f>
        <v>#DIV/0!</v>
      </c>
      <c r="E25" s="49" t="e">
        <f>D25*C$40/C$43</f>
        <v>#DIV/0!</v>
      </c>
      <c r="F25" s="50" t="str">
        <f t="shared" si="5"/>
        <v/>
      </c>
      <c r="G25" s="37"/>
      <c r="H25" s="70"/>
      <c r="I25" s="71"/>
      <c r="J25" s="45" t="s">
        <v>31</v>
      </c>
      <c r="K25" s="43" t="e">
        <f>I25/$J$40/3</f>
        <v>#DIV/0!</v>
      </c>
      <c r="L25" s="49" t="e">
        <f>K25*I$40/I$43</f>
        <v>#DIV/0!</v>
      </c>
      <c r="M25" s="50" t="str">
        <f t="shared" si="0"/>
        <v/>
      </c>
      <c r="N25" s="39"/>
      <c r="O25" s="70"/>
      <c r="P25" s="71"/>
      <c r="Q25" s="45" t="s">
        <v>31</v>
      </c>
      <c r="R25" s="43" t="e">
        <f>P25/Q$40/3</f>
        <v>#DIV/0!</v>
      </c>
      <c r="S25" s="49" t="e">
        <f>R25*P$40/P$43</f>
        <v>#DIV/0!</v>
      </c>
      <c r="T25" s="50" t="str">
        <f t="shared" si="1"/>
        <v/>
      </c>
      <c r="U25" s="27"/>
      <c r="V25" s="70"/>
      <c r="W25" s="71"/>
      <c r="X25" s="45" t="s">
        <v>31</v>
      </c>
      <c r="Y25" s="43" t="e">
        <f>W25/X$40/3</f>
        <v>#DIV/0!</v>
      </c>
      <c r="Z25" s="49" t="e">
        <f>Y25*W$40/W$43</f>
        <v>#DIV/0!</v>
      </c>
      <c r="AA25" s="50" t="str">
        <f t="shared" si="2"/>
        <v/>
      </c>
      <c r="AB25" s="27"/>
      <c r="AC25" s="70"/>
      <c r="AD25" s="71"/>
      <c r="AE25" s="45" t="s">
        <v>31</v>
      </c>
      <c r="AF25" s="43" t="e">
        <f>AD25/AE$40/3</f>
        <v>#DIV/0!</v>
      </c>
      <c r="AG25" s="49" t="e">
        <f>AF25*AD$40/AD$43</f>
        <v>#DIV/0!</v>
      </c>
      <c r="AH25" s="50" t="str">
        <f t="shared" si="3"/>
        <v/>
      </c>
      <c r="AI25" s="27"/>
      <c r="AJ25" s="70"/>
      <c r="AK25" s="71"/>
      <c r="AL25" s="45" t="s">
        <v>31</v>
      </c>
      <c r="AM25" s="43" t="e">
        <f>AK25/AL$40/3</f>
        <v>#DIV/0!</v>
      </c>
      <c r="AN25" s="49" t="e">
        <f>AM25*AK$40/AK$43</f>
        <v>#DIV/0!</v>
      </c>
      <c r="AO25" s="50" t="str">
        <f t="shared" si="4"/>
        <v/>
      </c>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row>
    <row r="26" spans="1:739" s="24" customFormat="1" ht="13.25" x14ac:dyDescent="0.65">
      <c r="A26" s="70"/>
      <c r="B26" s="71"/>
      <c r="C26" s="46" t="s">
        <v>32</v>
      </c>
      <c r="D26" s="43" t="e">
        <f>B26/$C$41/3</f>
        <v>#DIV/0!</v>
      </c>
      <c r="E26" s="49" t="e">
        <f>D26*C$41/C$44</f>
        <v>#DIV/0!</v>
      </c>
      <c r="F26" s="50" t="str">
        <f>IFERROR((E26-B26)/B26, "")</f>
        <v/>
      </c>
      <c r="G26" s="37"/>
      <c r="H26" s="70"/>
      <c r="I26" s="71"/>
      <c r="J26" s="46" t="s">
        <v>32</v>
      </c>
      <c r="K26" s="43" t="e">
        <f>I26/$J$41/3</f>
        <v>#DIV/0!</v>
      </c>
      <c r="L26" s="49" t="e">
        <f>K26*I$41/I$44</f>
        <v>#DIV/0!</v>
      </c>
      <c r="M26" s="50" t="str">
        <f t="shared" si="0"/>
        <v/>
      </c>
      <c r="N26" s="39"/>
      <c r="O26" s="70"/>
      <c r="P26" s="71"/>
      <c r="Q26" s="46" t="s">
        <v>32</v>
      </c>
      <c r="R26" s="43" t="e">
        <f>P26/Q$41/3</f>
        <v>#DIV/0!</v>
      </c>
      <c r="S26" s="49" t="e">
        <f>R26*P$41/P$44</f>
        <v>#DIV/0!</v>
      </c>
      <c r="T26" s="50" t="str">
        <f t="shared" si="1"/>
        <v/>
      </c>
      <c r="U26" s="27"/>
      <c r="V26" s="70"/>
      <c r="W26" s="71"/>
      <c r="X26" s="46" t="s">
        <v>32</v>
      </c>
      <c r="Y26" s="43" t="e">
        <f>W26/X$41/3</f>
        <v>#DIV/0!</v>
      </c>
      <c r="Z26" s="49" t="e">
        <f>Y26*W$41/W$44</f>
        <v>#DIV/0!</v>
      </c>
      <c r="AA26" s="50" t="str">
        <f t="shared" si="2"/>
        <v/>
      </c>
      <c r="AB26" s="27"/>
      <c r="AC26" s="70"/>
      <c r="AD26" s="71"/>
      <c r="AE26" s="46" t="s">
        <v>32</v>
      </c>
      <c r="AF26" s="43" t="e">
        <f>AD26/AE$41/3</f>
        <v>#DIV/0!</v>
      </c>
      <c r="AG26" s="49" t="e">
        <f>AF26*AD$41/AD$44</f>
        <v>#DIV/0!</v>
      </c>
      <c r="AH26" s="50" t="str">
        <f t="shared" si="3"/>
        <v/>
      </c>
      <c r="AI26" s="27"/>
      <c r="AJ26" s="70"/>
      <c r="AK26" s="71"/>
      <c r="AL26" s="46" t="s">
        <v>32</v>
      </c>
      <c r="AM26" s="43" t="e">
        <f>AK26/AL$41/3</f>
        <v>#DIV/0!</v>
      </c>
      <c r="AN26" s="49" t="e">
        <f>AM26*AK$41/AK$44</f>
        <v>#DIV/0!</v>
      </c>
      <c r="AO26" s="50" t="str">
        <f t="shared" si="4"/>
        <v/>
      </c>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row>
    <row r="27" spans="1:739" s="24" customFormat="1" ht="13.25" x14ac:dyDescent="0.65">
      <c r="A27" s="70"/>
      <c r="B27" s="71"/>
      <c r="C27" s="44" t="s">
        <v>35</v>
      </c>
      <c r="D27" s="43" t="e">
        <f>B27/$C$39/3</f>
        <v>#DIV/0!</v>
      </c>
      <c r="E27" s="49" t="e">
        <f>D27*C$39/C$42</f>
        <v>#DIV/0!</v>
      </c>
      <c r="F27" s="50" t="str">
        <f>IFERROR((E27-B27)/B27, "")</f>
        <v/>
      </c>
      <c r="G27" s="37"/>
      <c r="H27" s="70"/>
      <c r="I27" s="71"/>
      <c r="J27" s="44" t="s">
        <v>35</v>
      </c>
      <c r="K27" s="43" t="e">
        <f>I27/$J$39/3</f>
        <v>#DIV/0!</v>
      </c>
      <c r="L27" s="49" t="e">
        <f>K27*I$39/I$42</f>
        <v>#DIV/0!</v>
      </c>
      <c r="M27" s="50" t="str">
        <f t="shared" si="0"/>
        <v/>
      </c>
      <c r="N27" s="39"/>
      <c r="O27" s="70"/>
      <c r="P27" s="71"/>
      <c r="Q27" s="44" t="s">
        <v>35</v>
      </c>
      <c r="R27" s="43" t="e">
        <f>P27/Q$39/3</f>
        <v>#DIV/0!</v>
      </c>
      <c r="S27" s="49" t="e">
        <f>R27*P$39/P$42</f>
        <v>#DIV/0!</v>
      </c>
      <c r="T27" s="50" t="str">
        <f t="shared" si="1"/>
        <v/>
      </c>
      <c r="U27" s="27"/>
      <c r="V27" s="70"/>
      <c r="W27" s="71"/>
      <c r="X27" s="44" t="s">
        <v>35</v>
      </c>
      <c r="Y27" s="43" t="e">
        <f>W27/X$39/3</f>
        <v>#DIV/0!</v>
      </c>
      <c r="Z27" s="49" t="e">
        <f>Y27*W$39/W$42</f>
        <v>#DIV/0!</v>
      </c>
      <c r="AA27" s="50" t="str">
        <f t="shared" si="2"/>
        <v/>
      </c>
      <c r="AB27" s="27"/>
      <c r="AC27" s="70"/>
      <c r="AD27" s="71"/>
      <c r="AE27" s="44" t="s">
        <v>35</v>
      </c>
      <c r="AF27" s="43" t="e">
        <f>AD27/AE$39/3</f>
        <v>#DIV/0!</v>
      </c>
      <c r="AG27" s="49" t="e">
        <f>AF27*AD$39/AD$42</f>
        <v>#DIV/0!</v>
      </c>
      <c r="AH27" s="50" t="str">
        <f t="shared" si="3"/>
        <v/>
      </c>
      <c r="AI27" s="27"/>
      <c r="AJ27" s="70"/>
      <c r="AK27" s="71"/>
      <c r="AL27" s="44" t="s">
        <v>35</v>
      </c>
      <c r="AM27" s="43" t="e">
        <f>AK27/AL$39/3</f>
        <v>#DIV/0!</v>
      </c>
      <c r="AN27" s="49" t="e">
        <f>AM27*AK$39/AK$42</f>
        <v>#DIV/0!</v>
      </c>
      <c r="AO27" s="50" t="str">
        <f t="shared" si="4"/>
        <v/>
      </c>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row>
    <row r="28" spans="1:739" s="24" customFormat="1" ht="13.25" x14ac:dyDescent="0.65">
      <c r="A28" s="70"/>
      <c r="B28" s="71"/>
      <c r="C28" s="45" t="s">
        <v>36</v>
      </c>
      <c r="D28" s="43" t="e">
        <f>B28/$C$40/3</f>
        <v>#DIV/0!</v>
      </c>
      <c r="E28" s="49" t="e">
        <f>D28*C$40/C$43</f>
        <v>#DIV/0!</v>
      </c>
      <c r="F28" s="50" t="str">
        <f t="shared" si="5"/>
        <v/>
      </c>
      <c r="G28" s="37"/>
      <c r="H28" s="70"/>
      <c r="I28" s="71"/>
      <c r="J28" s="45" t="s">
        <v>36</v>
      </c>
      <c r="K28" s="43" t="e">
        <f>I28/$J$40/3</f>
        <v>#DIV/0!</v>
      </c>
      <c r="L28" s="49" t="e">
        <f>K28*I$40/I$43</f>
        <v>#DIV/0!</v>
      </c>
      <c r="M28" s="50" t="str">
        <f t="shared" si="0"/>
        <v/>
      </c>
      <c r="N28" s="39"/>
      <c r="O28" s="70"/>
      <c r="P28" s="71"/>
      <c r="Q28" s="45" t="s">
        <v>36</v>
      </c>
      <c r="R28" s="43" t="e">
        <f>P28/Q$40/3</f>
        <v>#DIV/0!</v>
      </c>
      <c r="S28" s="49" t="e">
        <f>R28*P$40/P$43</f>
        <v>#DIV/0!</v>
      </c>
      <c r="T28" s="50" t="str">
        <f t="shared" si="1"/>
        <v/>
      </c>
      <c r="U28" s="27"/>
      <c r="V28" s="70"/>
      <c r="W28" s="71"/>
      <c r="X28" s="45" t="s">
        <v>36</v>
      </c>
      <c r="Y28" s="43" t="e">
        <f>W28/X$40/3</f>
        <v>#DIV/0!</v>
      </c>
      <c r="Z28" s="49" t="e">
        <f>Y28*W$40/W$43</f>
        <v>#DIV/0!</v>
      </c>
      <c r="AA28" s="50" t="str">
        <f t="shared" si="2"/>
        <v/>
      </c>
      <c r="AB28" s="27"/>
      <c r="AC28" s="70"/>
      <c r="AD28" s="71"/>
      <c r="AE28" s="45" t="s">
        <v>36</v>
      </c>
      <c r="AF28" s="43" t="e">
        <f>AD28/AE$40/3</f>
        <v>#DIV/0!</v>
      </c>
      <c r="AG28" s="49" t="e">
        <f>AF28*AD$40/AD$43</f>
        <v>#DIV/0!</v>
      </c>
      <c r="AH28" s="50" t="str">
        <f t="shared" si="3"/>
        <v/>
      </c>
      <c r="AI28" s="27"/>
      <c r="AJ28" s="70"/>
      <c r="AK28" s="71"/>
      <c r="AL28" s="45" t="s">
        <v>36</v>
      </c>
      <c r="AM28" s="43" t="e">
        <f>AK28/AL$40/3</f>
        <v>#DIV/0!</v>
      </c>
      <c r="AN28" s="49" t="e">
        <f>AM28*AK$40/AK$43</f>
        <v>#DIV/0!</v>
      </c>
      <c r="AO28" s="50" t="str">
        <f t="shared" si="4"/>
        <v/>
      </c>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row>
    <row r="29" spans="1:739" s="24" customFormat="1" ht="13.25" x14ac:dyDescent="0.65">
      <c r="A29" s="70"/>
      <c r="B29" s="71"/>
      <c r="C29" s="46" t="s">
        <v>37</v>
      </c>
      <c r="D29" s="43" t="e">
        <f>B29/$C$41/3</f>
        <v>#DIV/0!</v>
      </c>
      <c r="E29" s="49" t="e">
        <f>D29*C$41/C$44</f>
        <v>#DIV/0!</v>
      </c>
      <c r="F29" s="50" t="str">
        <f t="shared" si="5"/>
        <v/>
      </c>
      <c r="G29" s="37"/>
      <c r="H29" s="70"/>
      <c r="I29" s="71"/>
      <c r="J29" s="46" t="s">
        <v>37</v>
      </c>
      <c r="K29" s="43" t="e">
        <f>I29/$J$41/3</f>
        <v>#DIV/0!</v>
      </c>
      <c r="L29" s="49" t="e">
        <f>K29*I$41/I$44</f>
        <v>#DIV/0!</v>
      </c>
      <c r="M29" s="50" t="str">
        <f t="shared" si="0"/>
        <v/>
      </c>
      <c r="N29" s="39"/>
      <c r="O29" s="70"/>
      <c r="P29" s="71"/>
      <c r="Q29" s="46" t="s">
        <v>37</v>
      </c>
      <c r="R29" s="43" t="e">
        <f>P29/Q$41/3</f>
        <v>#DIV/0!</v>
      </c>
      <c r="S29" s="49" t="e">
        <f>R29*P$41/P$44</f>
        <v>#DIV/0!</v>
      </c>
      <c r="T29" s="50" t="str">
        <f t="shared" si="1"/>
        <v/>
      </c>
      <c r="U29" s="27"/>
      <c r="V29" s="70"/>
      <c r="W29" s="71"/>
      <c r="X29" s="46" t="s">
        <v>37</v>
      </c>
      <c r="Y29" s="43" t="e">
        <f>W29/X$41/3</f>
        <v>#DIV/0!</v>
      </c>
      <c r="Z29" s="49" t="e">
        <f>Y29*W$41/W$44</f>
        <v>#DIV/0!</v>
      </c>
      <c r="AA29" s="50" t="str">
        <f t="shared" si="2"/>
        <v/>
      </c>
      <c r="AB29" s="27"/>
      <c r="AC29" s="70"/>
      <c r="AD29" s="71"/>
      <c r="AE29" s="46" t="s">
        <v>37</v>
      </c>
      <c r="AF29" s="43" t="e">
        <f>AD29/AE$41/3</f>
        <v>#DIV/0!</v>
      </c>
      <c r="AG29" s="49" t="e">
        <f>AF29*AD$41/AD$44</f>
        <v>#DIV/0!</v>
      </c>
      <c r="AH29" s="50" t="str">
        <f t="shared" si="3"/>
        <v/>
      </c>
      <c r="AI29" s="27"/>
      <c r="AJ29" s="70"/>
      <c r="AK29" s="71"/>
      <c r="AL29" s="46" t="s">
        <v>37</v>
      </c>
      <c r="AM29" s="43" t="e">
        <f>AK29/AL$41/3</f>
        <v>#DIV/0!</v>
      </c>
      <c r="AN29" s="49" t="e">
        <f>AM29*AK$41/AK$44</f>
        <v>#DIV/0!</v>
      </c>
      <c r="AO29" s="50" t="str">
        <f t="shared" si="4"/>
        <v/>
      </c>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row>
    <row r="30" spans="1:739" s="24" customFormat="1" ht="13.25" x14ac:dyDescent="0.65">
      <c r="A30" s="70"/>
      <c r="B30" s="71"/>
      <c r="C30" s="44" t="s">
        <v>38</v>
      </c>
      <c r="D30" s="43" t="e">
        <f>B30/$C$39/3</f>
        <v>#DIV/0!</v>
      </c>
      <c r="E30" s="49" t="e">
        <f>D30*C$39/C$42</f>
        <v>#DIV/0!</v>
      </c>
      <c r="F30" s="50" t="str">
        <f t="shared" si="5"/>
        <v/>
      </c>
      <c r="G30" s="37"/>
      <c r="H30" s="70"/>
      <c r="I30" s="71"/>
      <c r="J30" s="44" t="s">
        <v>38</v>
      </c>
      <c r="K30" s="43" t="e">
        <f>I30/$J$39/3</f>
        <v>#DIV/0!</v>
      </c>
      <c r="L30" s="49" t="e">
        <f>K30*I$39/I$42</f>
        <v>#DIV/0!</v>
      </c>
      <c r="M30" s="50" t="str">
        <f t="shared" si="0"/>
        <v/>
      </c>
      <c r="N30" s="39"/>
      <c r="O30" s="70"/>
      <c r="P30" s="71"/>
      <c r="Q30" s="44" t="s">
        <v>38</v>
      </c>
      <c r="R30" s="43" t="e">
        <f>P30/Q$39/3</f>
        <v>#DIV/0!</v>
      </c>
      <c r="S30" s="49" t="e">
        <f>R30*P$39/P$42</f>
        <v>#DIV/0!</v>
      </c>
      <c r="T30" s="50" t="str">
        <f t="shared" si="1"/>
        <v/>
      </c>
      <c r="U30" s="27"/>
      <c r="V30" s="70"/>
      <c r="W30" s="71"/>
      <c r="X30" s="44" t="s">
        <v>38</v>
      </c>
      <c r="Y30" s="43" t="e">
        <f>W30/X$39/3</f>
        <v>#DIV/0!</v>
      </c>
      <c r="Z30" s="49" t="e">
        <f>Y30*W$39/W$42</f>
        <v>#DIV/0!</v>
      </c>
      <c r="AA30" s="50" t="str">
        <f t="shared" si="2"/>
        <v/>
      </c>
      <c r="AB30" s="27"/>
      <c r="AC30" s="70"/>
      <c r="AD30" s="71"/>
      <c r="AE30" s="44" t="s">
        <v>38</v>
      </c>
      <c r="AF30" s="43" t="e">
        <f>AD30/AE$39/3</f>
        <v>#DIV/0!</v>
      </c>
      <c r="AG30" s="49" t="e">
        <f>AF30*AD$39/AD$42</f>
        <v>#DIV/0!</v>
      </c>
      <c r="AH30" s="50" t="str">
        <f t="shared" si="3"/>
        <v/>
      </c>
      <c r="AI30" s="27"/>
      <c r="AJ30" s="70"/>
      <c r="AK30" s="71"/>
      <c r="AL30" s="44" t="s">
        <v>38</v>
      </c>
      <c r="AM30" s="43" t="e">
        <f>AK30/AL$39/3</f>
        <v>#DIV/0!</v>
      </c>
      <c r="AN30" s="49" t="e">
        <f>AM30*AK$39/AK$42</f>
        <v>#DIV/0!</v>
      </c>
      <c r="AO30" s="50" t="str">
        <f t="shared" si="4"/>
        <v/>
      </c>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row>
    <row r="31" spans="1:739" s="24" customFormat="1" ht="13.25" x14ac:dyDescent="0.65">
      <c r="A31" s="70"/>
      <c r="B31" s="72"/>
      <c r="C31" s="45" t="s">
        <v>39</v>
      </c>
      <c r="D31" s="43" t="e">
        <f>B31/$C$40/3</f>
        <v>#DIV/0!</v>
      </c>
      <c r="E31" s="49" t="e">
        <f>D31*C$40/C$43</f>
        <v>#DIV/0!</v>
      </c>
      <c r="F31" s="50" t="str">
        <f t="shared" si="5"/>
        <v/>
      </c>
      <c r="G31" s="37"/>
      <c r="H31" s="70"/>
      <c r="I31" s="72"/>
      <c r="J31" s="45" t="s">
        <v>39</v>
      </c>
      <c r="K31" s="43" t="e">
        <f>I31/$J$40/3</f>
        <v>#DIV/0!</v>
      </c>
      <c r="L31" s="49" t="e">
        <f>K31*I$40/I$43</f>
        <v>#DIV/0!</v>
      </c>
      <c r="M31" s="50" t="str">
        <f t="shared" si="0"/>
        <v/>
      </c>
      <c r="N31" s="39"/>
      <c r="O31" s="70"/>
      <c r="P31" s="72"/>
      <c r="Q31" s="45" t="s">
        <v>39</v>
      </c>
      <c r="R31" s="43" t="e">
        <f>P31/Q$40/3</f>
        <v>#DIV/0!</v>
      </c>
      <c r="S31" s="49" t="e">
        <f>R31*P$40/P$43</f>
        <v>#DIV/0!</v>
      </c>
      <c r="T31" s="50" t="str">
        <f t="shared" si="1"/>
        <v/>
      </c>
      <c r="U31" s="27"/>
      <c r="V31" s="70"/>
      <c r="W31" s="72"/>
      <c r="X31" s="45" t="s">
        <v>39</v>
      </c>
      <c r="Y31" s="43" t="e">
        <f>W31/X$40/3</f>
        <v>#DIV/0!</v>
      </c>
      <c r="Z31" s="49" t="e">
        <f>Y31*W$40/W$43</f>
        <v>#DIV/0!</v>
      </c>
      <c r="AA31" s="50" t="str">
        <f t="shared" si="2"/>
        <v/>
      </c>
      <c r="AB31" s="27"/>
      <c r="AC31" s="70"/>
      <c r="AD31" s="72"/>
      <c r="AE31" s="45" t="s">
        <v>39</v>
      </c>
      <c r="AF31" s="43" t="e">
        <f>AD31/AE$40/3</f>
        <v>#DIV/0!</v>
      </c>
      <c r="AG31" s="49" t="e">
        <f>AF31*AD$40/AD$43</f>
        <v>#DIV/0!</v>
      </c>
      <c r="AH31" s="50" t="str">
        <f t="shared" si="3"/>
        <v/>
      </c>
      <c r="AI31" s="27"/>
      <c r="AJ31" s="70"/>
      <c r="AK31" s="72"/>
      <c r="AL31" s="45" t="s">
        <v>39</v>
      </c>
      <c r="AM31" s="43" t="e">
        <f>AK31/AL$40/3</f>
        <v>#DIV/0!</v>
      </c>
      <c r="AN31" s="49" t="e">
        <f>AM31*AK$40/AK$43</f>
        <v>#DIV/0!</v>
      </c>
      <c r="AO31" s="50" t="str">
        <f t="shared" si="4"/>
        <v/>
      </c>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row>
    <row r="32" spans="1:739" s="24" customFormat="1" ht="13.25" x14ac:dyDescent="0.65">
      <c r="A32" s="70"/>
      <c r="B32" s="72"/>
      <c r="C32" s="46" t="s">
        <v>40</v>
      </c>
      <c r="D32" s="43" t="e">
        <f>B32/$C$41/3</f>
        <v>#DIV/0!</v>
      </c>
      <c r="E32" s="49" t="e">
        <f>D32*C$41/C$44</f>
        <v>#DIV/0!</v>
      </c>
      <c r="F32" s="50" t="str">
        <f t="shared" si="5"/>
        <v/>
      </c>
      <c r="G32" s="37"/>
      <c r="H32" s="70"/>
      <c r="I32" s="72"/>
      <c r="J32" s="46" t="s">
        <v>40</v>
      </c>
      <c r="K32" s="43" t="e">
        <f>I32/$J$41/3</f>
        <v>#DIV/0!</v>
      </c>
      <c r="L32" s="49" t="e">
        <f>K32*I$41/I$44</f>
        <v>#DIV/0!</v>
      </c>
      <c r="M32" s="50" t="str">
        <f t="shared" si="0"/>
        <v/>
      </c>
      <c r="N32" s="39"/>
      <c r="O32" s="70"/>
      <c r="P32" s="72"/>
      <c r="Q32" s="46" t="s">
        <v>40</v>
      </c>
      <c r="R32" s="43" t="e">
        <f>P32/Q$41/3</f>
        <v>#DIV/0!</v>
      </c>
      <c r="S32" s="49" t="e">
        <f>R32*P$41/P$44</f>
        <v>#DIV/0!</v>
      </c>
      <c r="T32" s="50" t="str">
        <f t="shared" si="1"/>
        <v/>
      </c>
      <c r="U32" s="27"/>
      <c r="V32" s="70"/>
      <c r="W32" s="72"/>
      <c r="X32" s="46" t="s">
        <v>40</v>
      </c>
      <c r="Y32" s="43" t="e">
        <f>W32/X$41/3</f>
        <v>#DIV/0!</v>
      </c>
      <c r="Z32" s="49" t="e">
        <f>Y32*W$41/W$44</f>
        <v>#DIV/0!</v>
      </c>
      <c r="AA32" s="50" t="str">
        <f t="shared" si="2"/>
        <v/>
      </c>
      <c r="AB32" s="27"/>
      <c r="AC32" s="70"/>
      <c r="AD32" s="72"/>
      <c r="AE32" s="46" t="s">
        <v>40</v>
      </c>
      <c r="AF32" s="43" t="e">
        <f>AD32/AE$41/3</f>
        <v>#DIV/0!</v>
      </c>
      <c r="AG32" s="49" t="e">
        <f>AF32*AD$41/AD$44</f>
        <v>#DIV/0!</v>
      </c>
      <c r="AH32" s="50" t="str">
        <f t="shared" si="3"/>
        <v/>
      </c>
      <c r="AI32" s="27"/>
      <c r="AJ32" s="70"/>
      <c r="AK32" s="72"/>
      <c r="AL32" s="46" t="s">
        <v>40</v>
      </c>
      <c r="AM32" s="43" t="e">
        <f>AK32/AL$41/3</f>
        <v>#DIV/0!</v>
      </c>
      <c r="AN32" s="49" t="e">
        <f>AM32*AK$41/AK$44</f>
        <v>#DIV/0!</v>
      </c>
      <c r="AO32" s="50" t="str">
        <f t="shared" si="4"/>
        <v/>
      </c>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row>
    <row r="33" spans="1:74" s="27" customFormat="1" ht="13.25" x14ac:dyDescent="0.65">
      <c r="A33" s="80" t="s">
        <v>79</v>
      </c>
      <c r="B33" s="81">
        <f>SUM(B18:B32)</f>
        <v>0</v>
      </c>
      <c r="C33" s="77" t="e">
        <f>IF(C38&lt;(B12/SUM(B12,D12,F12,H12,J12,L12)*0.85), "This SolShare has too little solar allocated", IF(C38&gt;(B12/SUM(B12,D12,F12,H12,J12,L12)*1.15), "This SolShare has too much solar allocated", "Allocations for this SolShare look about right"))</f>
        <v>#DIV/0!</v>
      </c>
      <c r="D33" s="74"/>
      <c r="E33" s="75"/>
      <c r="F33" s="76"/>
      <c r="G33" s="37"/>
      <c r="H33" s="80" t="s">
        <v>79</v>
      </c>
      <c r="I33" s="81">
        <f>SUM(I18:I32)</f>
        <v>0</v>
      </c>
      <c r="J33" s="77" t="e">
        <f>IF(J38&lt;(D12/SUM(B12,D12,F12,H12,J12,L12)*0.85), "This SolShare has too little solar allocated", IF(J38&gt;(D12/SUM(B12,D12,F12,H12,J12,L12)*1.15), "This SolShare has too much solar allocated", "Allocations for this SolShare look about right"))</f>
        <v>#DIV/0!</v>
      </c>
      <c r="K33" s="74"/>
      <c r="L33" s="75"/>
      <c r="M33" s="76"/>
      <c r="N33" s="39"/>
      <c r="O33" s="80" t="s">
        <v>79</v>
      </c>
      <c r="P33" s="81">
        <f>SUM(P18:P32)</f>
        <v>0</v>
      </c>
      <c r="Q33" s="77" t="e">
        <f>IF(Q38&lt;(F12/SUM(B12,D12,F12,H12,J12,L12)*0.85), "This SolShare has too little solar allocated", IF(Q38&gt;(F12/SUM(B12,D12,F12,H12,J12,L12)*1.15), "This SolShare has too much solar allocated", "Allocations for this SolShare look about right"))</f>
        <v>#DIV/0!</v>
      </c>
      <c r="R33" s="74"/>
      <c r="S33" s="75"/>
      <c r="T33" s="76"/>
      <c r="V33" s="80" t="s">
        <v>79</v>
      </c>
      <c r="W33" s="81">
        <f>SUM(W18:W32)</f>
        <v>0</v>
      </c>
      <c r="X33" s="77" t="e">
        <f>IF(X38&lt;(H12/SUM(B12,D12,F12,H12,J12,L12)*0.85), "This SolShare has too little solar allocated", IF(X38&gt;(H12/SUM(B12,D12,F12,H12,J12,L12)*1.15), "This SolShare has too much solar allocated", "Allocations for this SolShare look about right"))</f>
        <v>#DIV/0!</v>
      </c>
      <c r="Y33" s="74"/>
      <c r="Z33" s="75"/>
      <c r="AA33" s="76"/>
      <c r="AC33" s="80" t="s">
        <v>79</v>
      </c>
      <c r="AD33" s="81">
        <f>SUM(AD18:AD32)</f>
        <v>0</v>
      </c>
      <c r="AE33" s="77" t="e">
        <f>IF(AE38&lt;(J12/SUM(B12,D12,F12,H12,J12,L12)*0.85), "This SolShare has too little solar allocated", IF(AE38&gt;(J12/SUM(B12,D12,F12,H12,J12,L12)*1.15), "This SolShare has too much solar allocated", "Allocations for this SolShare look about right"))</f>
        <v>#DIV/0!</v>
      </c>
      <c r="AF33" s="74"/>
      <c r="AG33" s="75"/>
      <c r="AH33" s="76"/>
      <c r="AJ33" s="80" t="s">
        <v>79</v>
      </c>
      <c r="AK33" s="81">
        <f>SUM(AK18:AK32)</f>
        <v>0</v>
      </c>
      <c r="AL33" s="77" t="e">
        <f>IF(AL38&lt;(L12/SUM(B12,D12,F12,H12,J12,L12)*0.85), "This SolShare has too little solar allocated", IF(AL38&gt;(L12/SUM(B12,D12,F12,H12,J12,L12)*1.15), "This SolShare has too much solar allocated", "Allocations for this SolShare look about right"))</f>
        <v>#DIV/0!</v>
      </c>
      <c r="AM33" s="74"/>
      <c r="AN33" s="75"/>
      <c r="AO33" s="76"/>
    </row>
    <row r="34" spans="1:74" s="27" customFormat="1" ht="13.25" x14ac:dyDescent="0.65">
      <c r="B34" s="34"/>
      <c r="C34" s="35"/>
      <c r="D34" s="36"/>
      <c r="E34" s="37"/>
      <c r="F34" s="38"/>
      <c r="G34" s="37"/>
      <c r="H34" s="40"/>
      <c r="I34" s="35"/>
      <c r="J34" s="36"/>
      <c r="K34" s="37"/>
      <c r="L34" s="37"/>
      <c r="N34" s="39"/>
      <c r="O34" s="40"/>
      <c r="P34" s="35"/>
      <c r="Q34" s="36"/>
      <c r="R34" s="37"/>
      <c r="S34" s="37"/>
      <c r="V34" s="40"/>
      <c r="W34" s="35"/>
      <c r="X34" s="36"/>
      <c r="Y34" s="37"/>
      <c r="Z34" s="37"/>
    </row>
    <row r="35" spans="1:74" s="26" customFormat="1" ht="18.25" x14ac:dyDescent="0.85">
      <c r="A35" s="32" t="s">
        <v>55</v>
      </c>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row>
    <row r="36" spans="1:74" s="26" customFormat="1" ht="13.25" x14ac:dyDescent="0.65">
      <c r="A36" s="26" t="s">
        <v>71</v>
      </c>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row>
    <row r="37" spans="1:74" s="64" customFormat="1" x14ac:dyDescent="0.75">
      <c r="A37" s="51"/>
      <c r="B37" s="60" t="s">
        <v>64</v>
      </c>
      <c r="C37" s="58" t="s">
        <v>65</v>
      </c>
      <c r="D37" s="52" t="s">
        <v>66</v>
      </c>
      <c r="E37" s="53"/>
      <c r="H37" s="51"/>
      <c r="I37" s="60" t="s">
        <v>64</v>
      </c>
      <c r="J37" s="58" t="s">
        <v>65</v>
      </c>
      <c r="K37" s="52" t="s">
        <v>66</v>
      </c>
      <c r="L37" s="53"/>
      <c r="O37" s="51"/>
      <c r="P37" s="60" t="s">
        <v>64</v>
      </c>
      <c r="Q37" s="58" t="s">
        <v>65</v>
      </c>
      <c r="R37" s="52" t="s">
        <v>66</v>
      </c>
      <c r="S37" s="53"/>
      <c r="V37" s="51"/>
      <c r="W37" s="60" t="s">
        <v>64</v>
      </c>
      <c r="X37" s="58" t="s">
        <v>65</v>
      </c>
      <c r="Y37" s="52" t="s">
        <v>66</v>
      </c>
      <c r="Z37" s="53"/>
      <c r="AC37" s="51"/>
      <c r="AD37" s="60" t="s">
        <v>64</v>
      </c>
      <c r="AE37" s="58" t="s">
        <v>65</v>
      </c>
      <c r="AF37" s="52" t="s">
        <v>66</v>
      </c>
      <c r="AG37" s="53"/>
      <c r="AJ37" s="51"/>
      <c r="AK37" s="60" t="s">
        <v>64</v>
      </c>
      <c r="AL37" s="58" t="s">
        <v>65</v>
      </c>
      <c r="AM37" s="52" t="s">
        <v>66</v>
      </c>
      <c r="AN37" s="53"/>
    </row>
    <row r="38" spans="1:74" s="27" customFormat="1" ht="13.25" x14ac:dyDescent="0.65">
      <c r="A38" s="54" t="s">
        <v>57</v>
      </c>
      <c r="B38" s="61" t="e">
        <f>B12/SUM(B12,D12,F12,H12,J12,L12)</f>
        <v>#DIV/0!</v>
      </c>
      <c r="C38" s="78">
        <f>SUM(B18:B32)</f>
        <v>0</v>
      </c>
      <c r="D38" s="55" t="e">
        <f>IF(C38&lt;(B12/SUM(B12,D12,F12,H12,J12,L12)*0.85), "This SolShare has too little solar allocated", IF(C38&gt;(B12/SUM(B12,D12,F12,H12,J12,L12)*1.15), "This SolShare has too much solar allocated", "Allocations for this SolShare look about right"))</f>
        <v>#DIV/0!</v>
      </c>
      <c r="E38" s="56"/>
      <c r="F38" s="65" t="e">
        <f>SUM(E18:E32)</f>
        <v>#DIV/0!</v>
      </c>
      <c r="G38" s="39"/>
      <c r="H38" s="54" t="s">
        <v>57</v>
      </c>
      <c r="I38" s="61" t="e">
        <f>D12/SUM(B12,D12,F12,H12,J12,L12)</f>
        <v>#DIV/0!</v>
      </c>
      <c r="J38" s="59">
        <f>SUM(I18:I32)</f>
        <v>0</v>
      </c>
      <c r="K38" s="55" t="e">
        <f>IF(J38&lt;(D12/SUM(B12,D12,F12,H12,J12,L12)*0.85), "This SolShare has too little solar allocated", IF(J38&gt;(D12/SUM(B12,D12,F12,H12,J12,L12)*1.15), "This SolShare has too much solar allocated", "Allocations for this SolShare look about right"))</f>
        <v>#DIV/0!</v>
      </c>
      <c r="L38" s="56"/>
      <c r="O38" s="54" t="s">
        <v>57</v>
      </c>
      <c r="P38" s="61" t="e">
        <f>F12/SUM(B12,D12,F12,H12,J12,L12)</f>
        <v>#DIV/0!</v>
      </c>
      <c r="Q38" s="59">
        <f>SUM(P18:P32)</f>
        <v>0</v>
      </c>
      <c r="R38" s="55" t="e">
        <f>IF(Q38&lt;(F12/SUM(B12,D12,F12,H12,J12,L12)*0.85), "This SolShare has too little solar allocated", IF(Q38&gt;(F12/SUM(B12,D12,F12,H12,J12,L12)*1.15), "This SolShare has too much solar allocated", "Allocations for this SolShare look about right"))</f>
        <v>#DIV/0!</v>
      </c>
      <c r="S38" s="56"/>
      <c r="V38" s="54" t="s">
        <v>57</v>
      </c>
      <c r="W38" s="61" t="e">
        <f>H12/SUM(B12,D12,F12,H12,J12,L12)</f>
        <v>#DIV/0!</v>
      </c>
      <c r="X38" s="59">
        <f>SUM(W18:W32)</f>
        <v>0</v>
      </c>
      <c r="Y38" s="55" t="e">
        <f>IF(X38&lt;(H12/SUM(B12,D12,F12,H12,J12,L12)*0.85), "This SolShare has too little solar allocated", IF(X38&gt;(H12/SUM(B12,D12,F12,H12,J12,L12)*1.15), "This SolShare has too much solar allocated", "Allocations for this SolShare look about right"))</f>
        <v>#DIV/0!</v>
      </c>
      <c r="Z38" s="56"/>
      <c r="AC38" s="54" t="s">
        <v>57</v>
      </c>
      <c r="AD38" s="61" t="e">
        <f>J12/SUM(B12,D12,F12,H12,J12,L12)</f>
        <v>#DIV/0!</v>
      </c>
      <c r="AE38" s="59">
        <f>SUM(AD18:AD32)</f>
        <v>0</v>
      </c>
      <c r="AF38" s="55" t="e">
        <f>IF(AE38&lt;(J12/SUM(B12,D12,F12,H12,J12,L12)*0.85), "This SolShare has too little solar allocated", IF(AE38&gt;(J12/SUM(B12,D12,F12,H12,J12,L12)*1.15), "This SolShare has too much solar allocated", "Allocations for this SolShare look about right"))</f>
        <v>#DIV/0!</v>
      </c>
      <c r="AG38" s="56"/>
      <c r="AJ38" s="54" t="s">
        <v>57</v>
      </c>
      <c r="AK38" s="61" t="e">
        <f>L12/SUM(B12,D12,F12,H12,J12,L12)</f>
        <v>#DIV/0!</v>
      </c>
      <c r="AL38" s="59">
        <f>SUM(AK18:AK32)</f>
        <v>0</v>
      </c>
      <c r="AM38" s="55" t="e">
        <f>IF(AL38&lt;(L12/SUM(B12,D12,F12,H12,J12,L12)*0.85), "This SolShare has too little solar allocated", IF(AL38&gt;(L12/SUM(B12,D12,F12,H12,J12,L12)*1.15), "This SolShare has too much solar allocated", "Allocations for this SolShare look about right"))</f>
        <v>#DIV/0!</v>
      </c>
      <c r="AN38" s="56"/>
    </row>
    <row r="39" spans="1:74" s="27" customFormat="1" ht="13.25" hidden="1" x14ac:dyDescent="0.65">
      <c r="A39" s="54" t="s">
        <v>63</v>
      </c>
      <c r="B39" s="61" t="e">
        <f>B$38/3</f>
        <v>#DIV/0!</v>
      </c>
      <c r="C39" s="59">
        <f>SUM(B18,B21,B24,B27,B30)</f>
        <v>0</v>
      </c>
      <c r="D39" s="55" t="e">
        <f>IF(C39&lt;(B39*0.85), "This SolShare's L1 phase has low total allocation", IF(C39&gt;(B39*1.15), "This SolShare's L1 phase has high total allocation", "Allocations on this phase look about right"))</f>
        <v>#DIV/0!</v>
      </c>
      <c r="E39" s="57"/>
      <c r="F39" s="65" t="e">
        <f>SUM(D18:D32)</f>
        <v>#DIV/0!</v>
      </c>
      <c r="G39" s="39"/>
      <c r="H39" s="54" t="s">
        <v>63</v>
      </c>
      <c r="I39" s="61" t="e">
        <f>I$38/3</f>
        <v>#DIV/0!</v>
      </c>
      <c r="J39" s="59">
        <f>SUM(I18,I21,I24,I27,I30)</f>
        <v>0</v>
      </c>
      <c r="K39" s="55" t="e">
        <f>IF(J39&lt;(I39*0.85), "This SolShare's L1 phase has low total allocation", IF(J39&gt;(I39*1.15), "This SolShare's L1 phase has high total allocation", "Allocations on this phase look about right"))</f>
        <v>#DIV/0!</v>
      </c>
      <c r="L39" s="57"/>
      <c r="O39" s="54" t="s">
        <v>63</v>
      </c>
      <c r="P39" s="61" t="e">
        <f>P$38/3</f>
        <v>#DIV/0!</v>
      </c>
      <c r="Q39" s="59">
        <f>SUM(P18,P21,P24,P27,P30)</f>
        <v>0</v>
      </c>
      <c r="R39" s="55" t="e">
        <f>IF(Q39&lt;(P39*0.85), "This SolShare's L1 phase has low total allocation", IF(Q39&gt;(P39*1.15), "This SolShare's L1 phase has high total allocation", "Allocations on this phase look about right"))</f>
        <v>#DIV/0!</v>
      </c>
      <c r="S39" s="57"/>
      <c r="V39" s="54" t="s">
        <v>63</v>
      </c>
      <c r="W39" s="61" t="e">
        <f>W$38/3</f>
        <v>#DIV/0!</v>
      </c>
      <c r="X39" s="59">
        <f>SUM(W18,W21,W24,W27,W30)</f>
        <v>0</v>
      </c>
      <c r="Y39" s="55" t="e">
        <f>IF(X39&lt;(W39*0.85), "This SolShare's L1 phase has low total allocation", IF(X39&gt;(W39*1.15), "This SolShare's L1 phase has high total allocation", "Allocations on this phase look about right"))</f>
        <v>#DIV/0!</v>
      </c>
      <c r="Z39" s="57"/>
      <c r="AC39" s="54" t="s">
        <v>63</v>
      </c>
      <c r="AD39" s="61" t="e">
        <f>AD$38/3</f>
        <v>#DIV/0!</v>
      </c>
      <c r="AE39" s="59">
        <f>SUM(AD18,AD21,AD24,AD27,AD30)</f>
        <v>0</v>
      </c>
      <c r="AF39" s="55" t="e">
        <f>IF(AE39&lt;(AD39*0.85), "This SolShare's L1 phase has low total allocation", IF(AE39&gt;(AD39*1.15), "This SolShare's L1 phase has high total allocation", "Allocations on this phase look about right"))</f>
        <v>#DIV/0!</v>
      </c>
      <c r="AG39" s="57"/>
      <c r="AJ39" s="54" t="s">
        <v>63</v>
      </c>
      <c r="AK39" s="61" t="e">
        <f>AK$38/3</f>
        <v>#DIV/0!</v>
      </c>
      <c r="AL39" s="59">
        <f>SUM(AK18,AK21,AK24,AK27,AK30)</f>
        <v>0</v>
      </c>
      <c r="AM39" s="55" t="e">
        <f>IF(AL39&lt;(AK39*0.85), "This SolShare's L1 phase has low total allocation", IF(AL39&gt;(AK39*1.15), "This SolShare's L1 phase has high total allocation", "Allocations on this phase look about right"))</f>
        <v>#DIV/0!</v>
      </c>
      <c r="AN39" s="57"/>
    </row>
    <row r="40" spans="1:74" s="27" customFormat="1" ht="13.25" hidden="1" x14ac:dyDescent="0.65">
      <c r="A40" s="54" t="s">
        <v>62</v>
      </c>
      <c r="B40" s="61" t="e">
        <f>B$38/3</f>
        <v>#DIV/0!</v>
      </c>
      <c r="C40" s="59">
        <f>SUM(B19,B22,B25,B28,B31)</f>
        <v>0</v>
      </c>
      <c r="D40" s="55" t="e">
        <f>IF(C40&lt;(B40*0.85), "This SolShare's L2 phase has low total allocation", IF(C40&gt;(B40*1.15), "This SolShare's L2 phase has high total allocation", "Allocations on this phase look about right"))</f>
        <v>#DIV/0!</v>
      </c>
      <c r="E40" s="57"/>
      <c r="F40" s="65" t="e">
        <f>SUM(D18,D21,D24,D27,D30)</f>
        <v>#DIV/0!</v>
      </c>
      <c r="G40" s="39"/>
      <c r="H40" s="54" t="s">
        <v>62</v>
      </c>
      <c r="I40" s="61" t="e">
        <f>I$38/3</f>
        <v>#DIV/0!</v>
      </c>
      <c r="J40" s="59">
        <f>SUM(I19,I22,I25,I28,I31)</f>
        <v>0</v>
      </c>
      <c r="K40" s="55" t="e">
        <f>IF(J40&lt;(I40*0.85), "This SolShare's L2 phase has low total allocation", IF(J40&gt;(I40*1.15), "This SolShare's L2 phase has high total allocation", "Allocations on this phase look about right"))</f>
        <v>#DIV/0!</v>
      </c>
      <c r="L40" s="57"/>
      <c r="O40" s="54" t="s">
        <v>62</v>
      </c>
      <c r="P40" s="61" t="e">
        <f>P$38/3</f>
        <v>#DIV/0!</v>
      </c>
      <c r="Q40" s="59">
        <f>SUM(P19,P22,P25,P28,P31)</f>
        <v>0</v>
      </c>
      <c r="R40" s="55" t="e">
        <f>IF(Q40&lt;(P40*0.85), "This SolShare's L2 phase has low total allocation", IF(Q40&gt;(P40*1.15), "This SolShare's L2 phase has high total allocation", "Allocations on this phase look about right"))</f>
        <v>#DIV/0!</v>
      </c>
      <c r="S40" s="57"/>
      <c r="V40" s="54" t="s">
        <v>62</v>
      </c>
      <c r="W40" s="61" t="e">
        <f>W$38/3</f>
        <v>#DIV/0!</v>
      </c>
      <c r="X40" s="59">
        <f>SUM(W19,W22,W25,W28,W31)</f>
        <v>0</v>
      </c>
      <c r="Y40" s="55" t="e">
        <f>IF(X40&lt;(W40*0.85), "This SolShare's L2 phase has low total allocation", IF(X40&gt;(W40*1.15), "This SolShare's L2 phase has high total allocation", "Allocations on this phase look about right"))</f>
        <v>#DIV/0!</v>
      </c>
      <c r="Z40" s="57"/>
      <c r="AC40" s="54" t="s">
        <v>62</v>
      </c>
      <c r="AD40" s="61" t="e">
        <f>AD$38/3</f>
        <v>#DIV/0!</v>
      </c>
      <c r="AE40" s="59">
        <f>SUM(AD19,AD22,AD25,AD28,AD31)</f>
        <v>0</v>
      </c>
      <c r="AF40" s="55" t="e">
        <f>IF(AE40&lt;(AD40*0.85), "This SolShare's L2 phase has low total allocation", IF(AE40&gt;(AD40*1.15), "This SolShare's L2 phase has high total allocation", "Allocations on this phase look about right"))</f>
        <v>#DIV/0!</v>
      </c>
      <c r="AG40" s="57"/>
      <c r="AJ40" s="54" t="s">
        <v>62</v>
      </c>
      <c r="AK40" s="61" t="e">
        <f>AK$38/3</f>
        <v>#DIV/0!</v>
      </c>
      <c r="AL40" s="59">
        <f>SUM(AK19,AK22,AK25,AK28,AK31)</f>
        <v>0</v>
      </c>
      <c r="AM40" s="55" t="e">
        <f>IF(AL40&lt;(AK40*0.85), "This SolShare's L2 phase has low total allocation", IF(AL40&gt;(AK40*1.15), "This SolShare's L2 phase has high total allocation", "Allocations on this phase look about right"))</f>
        <v>#DIV/0!</v>
      </c>
      <c r="AN40" s="57"/>
    </row>
    <row r="41" spans="1:74" s="27" customFormat="1" ht="13.25" hidden="1" x14ac:dyDescent="0.65">
      <c r="A41" s="54" t="s">
        <v>61</v>
      </c>
      <c r="B41" s="61" t="e">
        <f>B$38/3</f>
        <v>#DIV/0!</v>
      </c>
      <c r="C41" s="59">
        <f>SUM(B20,B23,B26,B29,B32)</f>
        <v>0</v>
      </c>
      <c r="D41" s="55" t="e">
        <f>IF(C41&lt;(B41*0.85), "This SolShare's L3 phase has low total allocation", IF(C41&gt;(B41*1.15), "This SolShare's L3 phase has high total allocation", "Allocations on this phase look about right"))</f>
        <v>#DIV/0!</v>
      </c>
      <c r="E41" s="57"/>
      <c r="F41" s="65" t="e">
        <f>SUM(D19,D22,D25,D28,D31)</f>
        <v>#DIV/0!</v>
      </c>
      <c r="G41" s="39"/>
      <c r="H41" s="54" t="s">
        <v>61</v>
      </c>
      <c r="I41" s="61" t="e">
        <f>I$38/3</f>
        <v>#DIV/0!</v>
      </c>
      <c r="J41" s="59">
        <f>SUM(I20,I23,I26,I29,I32)</f>
        <v>0</v>
      </c>
      <c r="K41" s="55" t="e">
        <f>IF(J41&lt;(I41*0.85), "This SolShare's L3 phase has low total allocation", IF(J41&gt;(I41*1.15), "This SolShare's L3 phase has high total allocation", "Allocations on this phase look about right"))</f>
        <v>#DIV/0!</v>
      </c>
      <c r="L41" s="57"/>
      <c r="O41" s="54" t="s">
        <v>61</v>
      </c>
      <c r="P41" s="61" t="e">
        <f>P$38/3</f>
        <v>#DIV/0!</v>
      </c>
      <c r="Q41" s="59">
        <f>SUM(P20,P23,P26,P29,P32)</f>
        <v>0</v>
      </c>
      <c r="R41" s="55" t="e">
        <f>IF(Q41&lt;(P41*0.85), "This SolShare's L3 phase has low total allocation", IF(Q41&gt;(P41*1.15), "This SolShare's L3 phase has high total allocation", "Allocations on this phase look about right"))</f>
        <v>#DIV/0!</v>
      </c>
      <c r="S41" s="57"/>
      <c r="V41" s="54" t="s">
        <v>61</v>
      </c>
      <c r="W41" s="61" t="e">
        <f>W$38/3</f>
        <v>#DIV/0!</v>
      </c>
      <c r="X41" s="59">
        <f>SUM(W20,W23,W26,W29,W32)</f>
        <v>0</v>
      </c>
      <c r="Y41" s="55" t="e">
        <f>IF(X41&lt;(W41*0.85), "This SolShare's L3 phase has low total allocation", IF(X41&gt;(W41*1.15), "This SolShare's L3 phase has high total allocation", "Allocations on this phase look about right"))</f>
        <v>#DIV/0!</v>
      </c>
      <c r="Z41" s="57"/>
      <c r="AC41" s="54" t="s">
        <v>61</v>
      </c>
      <c r="AD41" s="61" t="e">
        <f>AD$38/3</f>
        <v>#DIV/0!</v>
      </c>
      <c r="AE41" s="59">
        <f>SUM(AD20,AD23,AD26,AD29,AD32)</f>
        <v>0</v>
      </c>
      <c r="AF41" s="55" t="e">
        <f>IF(AE41&lt;(AD41*0.85), "This SolShare's L3 phase has low total allocation", IF(AE41&gt;(AD41*1.15), "This SolShare's L3 phase has high total allocation", "Allocations on this phase look about right"))</f>
        <v>#DIV/0!</v>
      </c>
      <c r="AG41" s="57"/>
      <c r="AJ41" s="54" t="s">
        <v>61</v>
      </c>
      <c r="AK41" s="61" t="e">
        <f>AK$38/3</f>
        <v>#DIV/0!</v>
      </c>
      <c r="AL41" s="59">
        <f>SUM(AK20,AK23,AK26,AK29,AK32)</f>
        <v>0</v>
      </c>
      <c r="AM41" s="55" t="e">
        <f>IF(AL41&lt;(AK41*0.85), "This SolShare's L3 phase has low total allocation", IF(AL41&gt;(AK41*1.15), "This SolShare's L3 phase has high total allocation", "Allocations on this phase look about right"))</f>
        <v>#DIV/0!</v>
      </c>
      <c r="AN41" s="57"/>
    </row>
    <row r="42" spans="1:74" s="27" customFormat="1" ht="13.25" x14ac:dyDescent="0.65">
      <c r="A42" s="54" t="s">
        <v>67</v>
      </c>
      <c r="B42" s="61">
        <v>0.33329999999999999</v>
      </c>
      <c r="C42" s="78" t="e">
        <f>C39*($W$12)/$B$12</f>
        <v>#DIV/0!</v>
      </c>
      <c r="D42" s="55" t="e">
        <f>IF(C42&lt;0.327, "This SolShare's L2 phase has low total allocation", IF(C42&gt;0.34, "This SolShare's L1 phase has high total allocation", "Allocations on this phase look about right"))</f>
        <v>#DIV/0!</v>
      </c>
      <c r="E42" s="56"/>
      <c r="F42" s="65" t="e">
        <f>SUM(D20,D23,D26,D29,D32)</f>
        <v>#DIV/0!</v>
      </c>
      <c r="H42" s="54" t="s">
        <v>67</v>
      </c>
      <c r="I42" s="61">
        <v>0.33329999999999999</v>
      </c>
      <c r="J42" s="59" t="e">
        <f>J39*($W$12)/$D$12</f>
        <v>#DIV/0!</v>
      </c>
      <c r="K42" s="55" t="e">
        <f>IF(J42&lt;0.327, "This SolShare's L2 phase has low total allocation", IF(J42&gt;0.34, "This SolShare's L1 phase has high total allocation", "Allocations on this phase look about right"))</f>
        <v>#DIV/0!</v>
      </c>
      <c r="L42" s="56"/>
      <c r="O42" s="54" t="s">
        <v>67</v>
      </c>
      <c r="P42" s="61">
        <v>0.33329999999999999</v>
      </c>
      <c r="Q42" s="59" t="e">
        <f>Q39*($W$12)/$F$12</f>
        <v>#DIV/0!</v>
      </c>
      <c r="R42" s="55" t="e">
        <f>IF(Q42&lt;0.327, "This SolShare's L2 phase has low total allocation", IF(Q42&gt;0.34, "This SolShare's L1 phase has high total allocation", "Allocations on this phase look about right"))</f>
        <v>#DIV/0!</v>
      </c>
      <c r="S42" s="56"/>
      <c r="V42" s="54" t="s">
        <v>67</v>
      </c>
      <c r="W42" s="61">
        <v>0.33329999999999999</v>
      </c>
      <c r="X42" s="59" t="e">
        <f>X39*($W$12)/$H$12</f>
        <v>#DIV/0!</v>
      </c>
      <c r="Y42" s="55" t="e">
        <f>IF(X42&lt;0.327, "This SolShare's L2 phase has low total allocation", IF(X42&gt;0.34, "This SolShare's L1 phase has high total allocation", "Allocations on this phase look about right"))</f>
        <v>#DIV/0!</v>
      </c>
      <c r="Z42" s="56"/>
      <c r="AC42" s="54" t="s">
        <v>67</v>
      </c>
      <c r="AD42" s="61">
        <v>0.33329999999999999</v>
      </c>
      <c r="AE42" s="59" t="e">
        <f>AE39*($W$12)/$J$12</f>
        <v>#DIV/0!</v>
      </c>
      <c r="AF42" s="55" t="e">
        <f>IF(AE42&lt;0.327, "This SolShare's L2 phase has low total allocation", IF(AE42&gt;0.34, "This SolShare's L1 phase has high total allocation", "Allocations on this phase look about right"))</f>
        <v>#DIV/0!</v>
      </c>
      <c r="AG42" s="56"/>
      <c r="AJ42" s="54" t="s">
        <v>67</v>
      </c>
      <c r="AK42" s="61">
        <v>0.33329999999999999</v>
      </c>
      <c r="AL42" s="59" t="e">
        <f>AL39*($W$12)/$L$12</f>
        <v>#DIV/0!</v>
      </c>
      <c r="AM42" s="55" t="e">
        <f>IF(AL42&lt;0.327, "This SolShare's L2 phase has low total allocation", IF(AL42&gt;0.34, "This SolShare's L1 phase has high total allocation", "Allocations on this phase look about right"))</f>
        <v>#DIV/0!</v>
      </c>
      <c r="AN42" s="56"/>
    </row>
    <row r="43" spans="1:74" s="27" customFormat="1" ht="13.25" x14ac:dyDescent="0.65">
      <c r="A43" s="54" t="s">
        <v>68</v>
      </c>
      <c r="B43" s="61">
        <v>0.33329999999999999</v>
      </c>
      <c r="C43" s="78" t="e">
        <f>C40*($W$12)/$B$12</f>
        <v>#DIV/0!</v>
      </c>
      <c r="D43" s="55" t="e">
        <f>IF(C43&lt;0.327, "This SolShare's L2 phase has low total allocation", IF(C43&gt;0.34, "This SolShare's L2 phase has high total allocation", "Allocations on this phase look about right"))</f>
        <v>#DIV/0!</v>
      </c>
      <c r="E43" s="56"/>
      <c r="H43" s="54" t="s">
        <v>68</v>
      </c>
      <c r="I43" s="61">
        <v>0.33329999999999999</v>
      </c>
      <c r="J43" s="59" t="e">
        <f>J40*($W$12)/$D$12</f>
        <v>#DIV/0!</v>
      </c>
      <c r="K43" s="55" t="e">
        <f>IF(J43&lt;0.327, "This SolShare's L2 phase has low total allocation", IF(J43&gt;0.34, "This SolShare's L2 phase has high total allocation", "Allocations on this phase look about right"))</f>
        <v>#DIV/0!</v>
      </c>
      <c r="L43" s="56"/>
      <c r="O43" s="54" t="s">
        <v>68</v>
      </c>
      <c r="P43" s="61">
        <v>0.33329999999999999</v>
      </c>
      <c r="Q43" s="59" t="e">
        <f>Q40*($W$12)/$F$12</f>
        <v>#DIV/0!</v>
      </c>
      <c r="R43" s="55" t="e">
        <f>IF(Q43&lt;0.327, "This SolShare's L2 phase has low total allocation", IF(Q43&gt;0.34, "This SolShare's L2 phase has high total allocation", "Allocations on this phase look about right"))</f>
        <v>#DIV/0!</v>
      </c>
      <c r="S43" s="56"/>
      <c r="V43" s="54" t="s">
        <v>68</v>
      </c>
      <c r="W43" s="61">
        <v>0.33329999999999999</v>
      </c>
      <c r="X43" s="59" t="e">
        <f>X40*($W$12)/$H$12</f>
        <v>#DIV/0!</v>
      </c>
      <c r="Y43" s="55" t="e">
        <f>IF(X43&lt;0.327, "This SolShare's L2 phase has low total allocation", IF(X43&gt;0.34, "This SolShare's L2 phase has high total allocation", "Allocations on this phase look about right"))</f>
        <v>#DIV/0!</v>
      </c>
      <c r="Z43" s="56"/>
      <c r="AC43" s="54" t="s">
        <v>68</v>
      </c>
      <c r="AD43" s="61">
        <v>0.33329999999999999</v>
      </c>
      <c r="AE43" s="59" t="e">
        <f>AE40*($W$12)/$J$12</f>
        <v>#DIV/0!</v>
      </c>
      <c r="AF43" s="55" t="e">
        <f>IF(AE43&lt;0.327, "This SolShare's L2 phase has low total allocation", IF(AE43&gt;0.34, "This SolShare's L2 phase has high total allocation", "Allocations on this phase look about right"))</f>
        <v>#DIV/0!</v>
      </c>
      <c r="AG43" s="56"/>
      <c r="AJ43" s="54" t="s">
        <v>68</v>
      </c>
      <c r="AK43" s="61">
        <v>0.33329999999999999</v>
      </c>
      <c r="AL43" s="59" t="e">
        <f>AL40*($W$12)/$L$12</f>
        <v>#DIV/0!</v>
      </c>
      <c r="AM43" s="55" t="e">
        <f>IF(AL43&lt;0.327, "This SolShare's L2 phase has low total allocation", IF(AL43&gt;0.34, "This SolShare's L2 phase has high total allocation", "Allocations on this phase look about right"))</f>
        <v>#DIV/0!</v>
      </c>
      <c r="AN43" s="56"/>
    </row>
    <row r="44" spans="1:74" s="27" customFormat="1" ht="13.25" x14ac:dyDescent="0.65">
      <c r="A44" s="54" t="s">
        <v>69</v>
      </c>
      <c r="B44" s="61">
        <v>0.33329999999999999</v>
      </c>
      <c r="C44" s="78" t="e">
        <f>C41*($W$12)/$B$12</f>
        <v>#DIV/0!</v>
      </c>
      <c r="D44" s="55" t="e">
        <f>IF(C44&lt;0.327, "This SolShare's L3 phase has low total allocation", IF(C44&gt;0.34, "This SolShare's L3 phase has high total allocation", "Allocations on this phase look about right"))</f>
        <v>#DIV/0!</v>
      </c>
      <c r="E44" s="56"/>
      <c r="H44" s="54" t="s">
        <v>69</v>
      </c>
      <c r="I44" s="61">
        <v>0.33329999999999999</v>
      </c>
      <c r="J44" s="59" t="e">
        <f>J41*($W$12)/$D$12</f>
        <v>#DIV/0!</v>
      </c>
      <c r="K44" s="55" t="e">
        <f>IF(J44&lt;0.327, "This SolShare's L3 phase has low total allocation", IF(J44&gt;0.34, "This SolShare's L3 phase has high total allocation", "Allocations on this phase look about right"))</f>
        <v>#DIV/0!</v>
      </c>
      <c r="L44" s="56"/>
      <c r="O44" s="54" t="s">
        <v>69</v>
      </c>
      <c r="P44" s="61">
        <v>0.33329999999999999</v>
      </c>
      <c r="Q44" s="59" t="e">
        <f>Q41*($W$12)/$F$12</f>
        <v>#DIV/0!</v>
      </c>
      <c r="R44" s="55" t="e">
        <f>IF(Q44&lt;0.327, "This SolShare's L3 phase has low total allocation", IF(Q44&gt;0.34, "This SolShare's L3 phase has high total allocation", "Allocations on this phase look about right"))</f>
        <v>#DIV/0!</v>
      </c>
      <c r="S44" s="56"/>
      <c r="V44" s="54" t="s">
        <v>69</v>
      </c>
      <c r="W44" s="61">
        <v>0.33329999999999999</v>
      </c>
      <c r="X44" s="59" t="e">
        <f>X41*($W$12)/$H$12</f>
        <v>#DIV/0!</v>
      </c>
      <c r="Y44" s="55" t="e">
        <f>IF(X44&lt;0.327, "This SolShare's L3 phase has low total allocation", IF(X44&gt;0.34, "This SolShare's L3 phase has high total allocation", "Allocations on this phase look about right"))</f>
        <v>#DIV/0!</v>
      </c>
      <c r="Z44" s="56"/>
      <c r="AC44" s="54" t="s">
        <v>69</v>
      </c>
      <c r="AD44" s="61">
        <v>0.33329999999999999</v>
      </c>
      <c r="AE44" s="59" t="e">
        <f>AE41*($W$12)/$J$12</f>
        <v>#DIV/0!</v>
      </c>
      <c r="AF44" s="55" t="e">
        <f>IF(AE44&lt;0.327, "This SolShare's L3 phase has low total allocation", IF(AE44&gt;0.34, "This SolShare's L3 phase has high total allocation", "Allocations on this phase look about right"))</f>
        <v>#DIV/0!</v>
      </c>
      <c r="AG44" s="56"/>
      <c r="AJ44" s="54" t="s">
        <v>69</v>
      </c>
      <c r="AK44" s="61">
        <v>0.33329999999999999</v>
      </c>
      <c r="AL44" s="59" t="e">
        <f>AL41*($W$12)/$L$12</f>
        <v>#DIV/0!</v>
      </c>
      <c r="AM44" s="55" t="e">
        <f>IF(AL44&lt;0.327, "This SolShare's L3 phase has low total allocation", IF(AL44&gt;0.34, "This SolShare's L3 phase has high total allocation", "Allocations on this phase look about right"))</f>
        <v>#DIV/0!</v>
      </c>
      <c r="AN44" s="56"/>
    </row>
    <row r="45" spans="1:74" s="27" customFormat="1" ht="13.25" x14ac:dyDescent="0.65">
      <c r="C45" s="79"/>
    </row>
    <row r="46" spans="1:74" s="26" customFormat="1" ht="18.25" x14ac:dyDescent="0.85">
      <c r="A46" s="32" t="s">
        <v>56</v>
      </c>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row>
    <row r="47" spans="1:74" s="27" customFormat="1" ht="13.25" x14ac:dyDescent="0.65">
      <c r="A47" s="66" t="s">
        <v>48</v>
      </c>
    </row>
    <row r="48" spans="1:74" s="27" customFormat="1" ht="13.25" x14ac:dyDescent="0.65">
      <c r="A48" s="66" t="s">
        <v>47</v>
      </c>
    </row>
    <row r="49" spans="1:1" s="27" customFormat="1" ht="13.25" x14ac:dyDescent="0.65">
      <c r="A49" s="66" t="s">
        <v>59</v>
      </c>
    </row>
    <row r="50" spans="1:1" s="27" customFormat="1" ht="13.25" x14ac:dyDescent="0.65">
      <c r="A50" s="66" t="s">
        <v>49</v>
      </c>
    </row>
    <row r="51" spans="1:1" s="27" customFormat="1" ht="13.25" x14ac:dyDescent="0.65">
      <c r="A51" s="66" t="s">
        <v>70</v>
      </c>
    </row>
    <row r="52" spans="1:1" s="27" customFormat="1" ht="13.25" x14ac:dyDescent="0.65">
      <c r="A52" s="66" t="s">
        <v>53</v>
      </c>
    </row>
    <row r="53" spans="1:1" s="27" customFormat="1" ht="13.25" x14ac:dyDescent="0.65">
      <c r="A53" s="66" t="s">
        <v>34</v>
      </c>
    </row>
    <row r="54" spans="1:1" s="64" customFormat="1" x14ac:dyDescent="0.75">
      <c r="A54" s="66" t="s">
        <v>75</v>
      </c>
    </row>
    <row r="55" spans="1:1" s="27" customFormat="1" ht="13.25" x14ac:dyDescent="0.65">
      <c r="A55" s="66" t="s">
        <v>76</v>
      </c>
    </row>
    <row r="56" spans="1:1" s="64" customFormat="1" x14ac:dyDescent="0.75"/>
    <row r="57" spans="1:1" s="64" customFormat="1" x14ac:dyDescent="0.75">
      <c r="A57" s="67">
        <v>1</v>
      </c>
    </row>
    <row r="58" spans="1:1" s="64" customFormat="1" x14ac:dyDescent="0.75">
      <c r="A58" s="67">
        <v>2</v>
      </c>
    </row>
    <row r="59" spans="1:1" s="64" customFormat="1" x14ac:dyDescent="0.75">
      <c r="A59" s="67">
        <v>3</v>
      </c>
    </row>
    <row r="60" spans="1:1" s="64" customFormat="1" x14ac:dyDescent="0.75">
      <c r="A60" s="67">
        <v>4</v>
      </c>
    </row>
    <row r="61" spans="1:1" s="64" customFormat="1" x14ac:dyDescent="0.75">
      <c r="A61" s="67">
        <v>5</v>
      </c>
    </row>
    <row r="62" spans="1:1" s="64" customFormat="1" x14ac:dyDescent="0.75">
      <c r="A62" s="67">
        <v>6</v>
      </c>
    </row>
    <row r="63" spans="1:1" s="64" customFormat="1" x14ac:dyDescent="0.75"/>
    <row r="64" spans="1:1" s="64" customFormat="1" x14ac:dyDescent="0.75"/>
    <row r="65" s="64" customFormat="1" x14ac:dyDescent="0.75"/>
    <row r="66" s="64" customFormat="1" x14ac:dyDescent="0.75"/>
    <row r="67" s="64" customFormat="1" x14ac:dyDescent="0.75"/>
    <row r="68" s="64" customFormat="1" x14ac:dyDescent="0.75"/>
    <row r="69" s="64" customFormat="1" x14ac:dyDescent="0.75"/>
    <row r="70" s="64" customFormat="1" x14ac:dyDescent="0.75"/>
    <row r="71" s="64" customFormat="1" x14ac:dyDescent="0.75"/>
    <row r="72" s="64" customFormat="1" x14ac:dyDescent="0.75"/>
    <row r="73" s="64" customFormat="1" x14ac:dyDescent="0.75"/>
    <row r="74" s="64" customFormat="1" x14ac:dyDescent="0.75"/>
    <row r="75" s="64" customFormat="1" x14ac:dyDescent="0.75"/>
    <row r="76" s="64" customFormat="1" x14ac:dyDescent="0.75"/>
    <row r="77" s="64" customFormat="1" x14ac:dyDescent="0.75"/>
    <row r="78" s="64" customFormat="1" x14ac:dyDescent="0.75"/>
    <row r="79" s="64" customFormat="1" x14ac:dyDescent="0.75"/>
    <row r="80" s="64" customFormat="1" x14ac:dyDescent="0.75"/>
    <row r="81" s="64" customFormat="1" x14ac:dyDescent="0.75"/>
    <row r="82" s="64" customFormat="1" x14ac:dyDescent="0.75"/>
    <row r="83" s="64" customFormat="1" x14ac:dyDescent="0.75"/>
    <row r="84" s="64" customFormat="1" x14ac:dyDescent="0.75"/>
    <row r="85" s="64" customFormat="1" x14ac:dyDescent="0.75"/>
    <row r="86" s="64" customFormat="1" x14ac:dyDescent="0.75"/>
    <row r="87" s="64" customFormat="1" x14ac:dyDescent="0.75"/>
    <row r="88" s="64" customFormat="1" x14ac:dyDescent="0.75"/>
    <row r="89" s="64" customFormat="1" x14ac:dyDescent="0.75"/>
    <row r="90" s="64" customFormat="1" x14ac:dyDescent="0.75"/>
    <row r="91" s="64" customFormat="1" x14ac:dyDescent="0.75"/>
    <row r="92" s="64" customFormat="1" x14ac:dyDescent="0.75"/>
    <row r="93" s="64" customFormat="1" x14ac:dyDescent="0.75"/>
    <row r="94" s="64" customFormat="1" x14ac:dyDescent="0.75"/>
    <row r="95" s="64" customFormat="1" x14ac:dyDescent="0.75"/>
    <row r="96" s="64" customFormat="1" x14ac:dyDescent="0.75"/>
    <row r="97" s="64" customFormat="1" x14ac:dyDescent="0.75"/>
    <row r="98" s="64" customFormat="1" x14ac:dyDescent="0.75"/>
    <row r="99" s="64" customFormat="1" x14ac:dyDescent="0.75"/>
    <row r="100" s="64" customFormat="1" x14ac:dyDescent="0.75"/>
    <row r="101" s="64" customFormat="1" x14ac:dyDescent="0.75"/>
    <row r="102" s="64" customFormat="1" x14ac:dyDescent="0.75"/>
    <row r="103" s="64" customFormat="1" x14ac:dyDescent="0.75"/>
    <row r="104" s="64" customFormat="1" x14ac:dyDescent="0.75"/>
    <row r="105" s="64" customFormat="1" x14ac:dyDescent="0.75"/>
    <row r="106" s="64" customFormat="1" x14ac:dyDescent="0.75"/>
    <row r="107" s="64" customFormat="1" x14ac:dyDescent="0.75"/>
    <row r="108" s="64" customFormat="1" x14ac:dyDescent="0.75"/>
    <row r="109" s="64" customFormat="1" x14ac:dyDescent="0.75"/>
    <row r="110" s="64" customFormat="1" x14ac:dyDescent="0.75"/>
    <row r="111" s="64" customFormat="1" x14ac:dyDescent="0.75"/>
    <row r="112" s="64" customFormat="1" x14ac:dyDescent="0.75"/>
    <row r="113" s="64" customFormat="1" x14ac:dyDescent="0.75"/>
    <row r="114" s="64" customFormat="1" x14ac:dyDescent="0.75"/>
    <row r="115" s="64" customFormat="1" x14ac:dyDescent="0.75"/>
    <row r="116" s="64" customFormat="1" x14ac:dyDescent="0.75"/>
    <row r="117" s="64" customFormat="1" x14ac:dyDescent="0.75"/>
    <row r="118" s="64" customFormat="1" x14ac:dyDescent="0.75"/>
    <row r="119" s="64" customFormat="1" x14ac:dyDescent="0.75"/>
    <row r="120" s="64" customFormat="1" x14ac:dyDescent="0.75"/>
    <row r="121" s="64" customFormat="1" x14ac:dyDescent="0.75"/>
    <row r="122" s="64" customFormat="1" x14ac:dyDescent="0.75"/>
    <row r="123" s="64" customFormat="1" x14ac:dyDescent="0.75"/>
    <row r="124" s="64" customFormat="1" x14ac:dyDescent="0.75"/>
    <row r="125" s="64" customFormat="1" x14ac:dyDescent="0.75"/>
    <row r="126" s="64" customFormat="1" x14ac:dyDescent="0.75"/>
    <row r="127" s="64" customFormat="1" x14ac:dyDescent="0.75"/>
    <row r="128" s="64" customFormat="1" x14ac:dyDescent="0.75"/>
    <row r="129" s="64" customFormat="1" x14ac:dyDescent="0.75"/>
    <row r="130" s="64" customFormat="1" x14ac:dyDescent="0.75"/>
    <row r="131" s="64" customFormat="1" x14ac:dyDescent="0.75"/>
    <row r="132" s="64" customFormat="1" x14ac:dyDescent="0.75"/>
    <row r="133" s="64" customFormat="1" x14ac:dyDescent="0.75"/>
    <row r="134" s="64" customFormat="1" x14ac:dyDescent="0.75"/>
    <row r="135" s="64" customFormat="1" x14ac:dyDescent="0.75"/>
    <row r="136" s="64" customFormat="1" x14ac:dyDescent="0.75"/>
    <row r="137" s="64" customFormat="1" x14ac:dyDescent="0.75"/>
    <row r="138" s="64" customFormat="1" x14ac:dyDescent="0.75"/>
    <row r="139" s="64" customFormat="1" x14ac:dyDescent="0.75"/>
    <row r="140" s="64" customFormat="1" x14ac:dyDescent="0.75"/>
    <row r="141" s="64" customFormat="1" x14ac:dyDescent="0.75"/>
    <row r="142" s="64" customFormat="1" x14ac:dyDescent="0.75"/>
    <row r="143" s="64" customFormat="1" x14ac:dyDescent="0.75"/>
    <row r="144" s="64" customFormat="1" x14ac:dyDescent="0.75"/>
    <row r="145" s="64" customFormat="1" x14ac:dyDescent="0.75"/>
    <row r="146" s="64" customFormat="1" x14ac:dyDescent="0.75"/>
    <row r="147" s="64" customFormat="1" x14ac:dyDescent="0.75"/>
    <row r="148" s="64" customFormat="1" x14ac:dyDescent="0.75"/>
    <row r="149" s="64" customFormat="1" x14ac:dyDescent="0.75"/>
    <row r="150" s="64" customFormat="1" x14ac:dyDescent="0.75"/>
    <row r="151" s="64" customFormat="1" x14ac:dyDescent="0.75"/>
    <row r="152" s="64" customFormat="1" x14ac:dyDescent="0.75"/>
    <row r="153" s="64" customFormat="1" x14ac:dyDescent="0.75"/>
    <row r="154" s="64" customFormat="1" x14ac:dyDescent="0.75"/>
    <row r="155" s="64" customFormat="1" x14ac:dyDescent="0.75"/>
    <row r="156" s="64" customFormat="1" x14ac:dyDescent="0.75"/>
    <row r="157" s="64" customFormat="1" x14ac:dyDescent="0.75"/>
    <row r="158" s="64" customFormat="1" x14ac:dyDescent="0.75"/>
    <row r="159" s="64" customFormat="1" x14ac:dyDescent="0.75"/>
    <row r="160" s="64" customFormat="1" x14ac:dyDescent="0.75"/>
    <row r="161" s="64" customFormat="1" x14ac:dyDescent="0.75"/>
    <row r="162" s="64" customFormat="1" x14ac:dyDescent="0.75"/>
    <row r="163" s="64" customFormat="1" x14ac:dyDescent="0.75"/>
    <row r="164" s="64" customFormat="1" x14ac:dyDescent="0.75"/>
    <row r="165" s="64" customFormat="1" x14ac:dyDescent="0.75"/>
    <row r="166" s="64" customFormat="1" x14ac:dyDescent="0.75"/>
    <row r="167" s="64" customFormat="1" x14ac:dyDescent="0.75"/>
    <row r="168" s="64" customFormat="1" x14ac:dyDescent="0.75"/>
    <row r="169" s="64" customFormat="1" x14ac:dyDescent="0.75"/>
    <row r="170" s="64" customFormat="1" x14ac:dyDescent="0.75"/>
    <row r="171" s="64" customFormat="1" x14ac:dyDescent="0.75"/>
    <row r="172" s="64" customFormat="1" x14ac:dyDescent="0.75"/>
    <row r="173" s="64" customFormat="1" x14ac:dyDescent="0.75"/>
    <row r="174" s="64" customFormat="1" x14ac:dyDescent="0.75"/>
    <row r="175" s="64" customFormat="1" x14ac:dyDescent="0.75"/>
    <row r="176" s="64" customFormat="1" x14ac:dyDescent="0.75"/>
    <row r="177" s="64" customFormat="1" x14ac:dyDescent="0.75"/>
    <row r="178" s="64" customFormat="1" x14ac:dyDescent="0.75"/>
    <row r="179" s="64" customFormat="1" x14ac:dyDescent="0.75"/>
    <row r="180" s="64" customFormat="1" x14ac:dyDescent="0.75"/>
    <row r="181" s="64" customFormat="1" x14ac:dyDescent="0.75"/>
    <row r="182" s="64" customFormat="1" x14ac:dyDescent="0.75"/>
    <row r="183" s="64" customFormat="1" x14ac:dyDescent="0.75"/>
    <row r="184" s="64" customFormat="1" x14ac:dyDescent="0.75"/>
    <row r="185" s="64" customFormat="1" x14ac:dyDescent="0.75"/>
    <row r="186" s="64" customFormat="1" x14ac:dyDescent="0.75"/>
    <row r="187" s="64" customFormat="1" x14ac:dyDescent="0.75"/>
    <row r="188" s="64" customFormat="1" x14ac:dyDescent="0.75"/>
    <row r="189" s="64" customFormat="1" x14ac:dyDescent="0.75"/>
    <row r="190" s="64" customFormat="1" x14ac:dyDescent="0.75"/>
    <row r="191" s="64" customFormat="1" x14ac:dyDescent="0.75"/>
    <row r="192" s="64" customFormat="1" x14ac:dyDescent="0.75"/>
    <row r="193" s="64" customFormat="1" x14ac:dyDescent="0.75"/>
    <row r="194" s="64" customFormat="1" x14ac:dyDescent="0.75"/>
    <row r="195" s="64" customFormat="1" x14ac:dyDescent="0.75"/>
    <row r="196" s="64" customFormat="1" x14ac:dyDescent="0.75"/>
    <row r="197" s="64" customFormat="1" x14ac:dyDescent="0.75"/>
    <row r="198" s="64" customFormat="1" x14ac:dyDescent="0.75"/>
    <row r="199" s="64" customFormat="1" x14ac:dyDescent="0.75"/>
    <row r="200" s="64" customFormat="1" x14ac:dyDescent="0.75"/>
    <row r="201" s="64" customFormat="1" x14ac:dyDescent="0.75"/>
    <row r="202" s="64" customFormat="1" x14ac:dyDescent="0.75"/>
    <row r="203" s="64" customFormat="1" x14ac:dyDescent="0.75"/>
    <row r="204" s="64" customFormat="1" x14ac:dyDescent="0.75"/>
    <row r="205" s="64" customFormat="1" x14ac:dyDescent="0.75"/>
    <row r="206" s="64" customFormat="1" x14ac:dyDescent="0.75"/>
    <row r="207" s="64" customFormat="1" x14ac:dyDescent="0.75"/>
    <row r="208" s="64" customFormat="1" x14ac:dyDescent="0.75"/>
    <row r="209" s="64" customFormat="1" x14ac:dyDescent="0.75"/>
    <row r="210" s="64" customFormat="1" x14ac:dyDescent="0.75"/>
  </sheetData>
  <sheetProtection algorithmName="SHA-512" hashValue="2EjvQz+fBmT3UI8VhqZQ2E3JbgkgpdldB0Nile/qdlUYtVIvQtks49leEzOtW3ls883SIvFBlIZO+b9LmhzqpA==" saltValue="XNQ8I5fFAE+l3vHd6Wq+6g==" spinCount="100000" sheet="1" objects="1" scenarios="1"/>
  <conditionalFormatting sqref="B9">
    <cfRule type="expression" dxfId="71" priority="12">
      <formula>B9&lt;(B7+3*B8)/15</formula>
    </cfRule>
  </conditionalFormatting>
  <conditionalFormatting sqref="B33">
    <cfRule type="expression" dxfId="70" priority="13">
      <formula>AND(B33&gt;=(B12/SUM(B12,D12,F12,H12,J12,L12)*0.85),B33&lt;=(B12/SUM(B12,D12,F12,H12,J12,L12)*1.15))</formula>
    </cfRule>
  </conditionalFormatting>
  <conditionalFormatting sqref="C33">
    <cfRule type="cellIs" dxfId="69" priority="14" operator="equal">
      <formula>"Allocations for this SolShare look about right"</formula>
    </cfRule>
  </conditionalFormatting>
  <conditionalFormatting sqref="C12:T12 C13:XFD13">
    <cfRule type="expression" dxfId="68" priority="94">
      <formula>"""=$B$4&gt;1"""</formula>
    </cfRule>
  </conditionalFormatting>
  <conditionalFormatting sqref="D12">
    <cfRule type="expression" dxfId="67" priority="104">
      <formula>B9&gt;=2</formula>
    </cfRule>
  </conditionalFormatting>
  <conditionalFormatting sqref="D38">
    <cfRule type="cellIs" dxfId="66" priority="71" operator="equal">
      <formula>"Allocations for this SolShare look about right"</formula>
    </cfRule>
  </conditionalFormatting>
  <conditionalFormatting sqref="D39:D44">
    <cfRule type="cellIs" dxfId="65" priority="72" operator="equal">
      <formula>"Allocations on this phase look about right"</formula>
    </cfRule>
  </conditionalFormatting>
  <conditionalFormatting sqref="F12">
    <cfRule type="expression" dxfId="64" priority="105">
      <formula>B9&gt;=3</formula>
    </cfRule>
  </conditionalFormatting>
  <conditionalFormatting sqref="F18:F32">
    <cfRule type="cellIs" dxfId="63" priority="84" operator="greaterThan">
      <formula>0.05</formula>
    </cfRule>
    <cfRule type="cellIs" dxfId="62" priority="83" operator="lessThan">
      <formula>-0.05</formula>
    </cfRule>
    <cfRule type="containsBlanks" dxfId="61" priority="82">
      <formula>LEN(TRIM(F18))=0</formula>
    </cfRule>
    <cfRule type="cellIs" dxfId="60" priority="81" operator="between">
      <formula>-0.02</formula>
      <formula>0.02</formula>
    </cfRule>
    <cfRule type="cellIs" dxfId="59" priority="80" operator="between">
      <formula>-0.05</formula>
      <formula>-0.02</formula>
    </cfRule>
    <cfRule type="cellIs" dxfId="58" priority="79" operator="between">
      <formula>0.02</formula>
      <formula>0.05</formula>
    </cfRule>
  </conditionalFormatting>
  <conditionalFormatting sqref="H12">
    <cfRule type="expression" dxfId="57" priority="106">
      <formula>B9&gt;=4</formula>
    </cfRule>
  </conditionalFormatting>
  <conditionalFormatting sqref="H17 J17:M17 H18:M33">
    <cfRule type="expression" dxfId="56" priority="1">
      <formula>"$B$9&lt;2"</formula>
    </cfRule>
  </conditionalFormatting>
  <conditionalFormatting sqref="I33">
    <cfRule type="expression" dxfId="55" priority="10">
      <formula>AND(I33&gt;=(D12/SUM(B12,D12,F12,H12,J12,L12)*0.85),I33&lt;=(D12/SUM(B12,D12,F12,H12,J12,L12)*1.15))</formula>
    </cfRule>
  </conditionalFormatting>
  <conditionalFormatting sqref="J12">
    <cfRule type="expression" dxfId="54" priority="107">
      <formula>B9&gt;=5</formula>
    </cfRule>
  </conditionalFormatting>
  <conditionalFormatting sqref="J33">
    <cfRule type="cellIs" dxfId="53" priority="11" operator="equal">
      <formula>"Allocations for this SolShare look about right"</formula>
    </cfRule>
  </conditionalFormatting>
  <conditionalFormatting sqref="K38">
    <cfRule type="cellIs" dxfId="52" priority="67" operator="equal">
      <formula>"Allocations for this SolShare look about right"</formula>
    </cfRule>
  </conditionalFormatting>
  <conditionalFormatting sqref="K39:K44">
    <cfRule type="cellIs" dxfId="51" priority="66" operator="equal">
      <formula>"Allocations on this phase look about right"</formula>
    </cfRule>
  </conditionalFormatting>
  <conditionalFormatting sqref="L12">
    <cfRule type="expression" dxfId="50" priority="108">
      <formula>B9&gt;=6</formula>
    </cfRule>
  </conditionalFormatting>
  <conditionalFormatting sqref="M18:M32">
    <cfRule type="cellIs" dxfId="49" priority="77" operator="lessThan">
      <formula>-0.05</formula>
    </cfRule>
    <cfRule type="cellIs" dxfId="48" priority="78" operator="greaterThan">
      <formula>0.05</formula>
    </cfRule>
    <cfRule type="containsBlanks" dxfId="47" priority="76">
      <formula>LEN(TRIM(M18))=0</formula>
    </cfRule>
    <cfRule type="cellIs" dxfId="46" priority="73" operator="between">
      <formula>0.02</formula>
      <formula>0.05</formula>
    </cfRule>
    <cfRule type="cellIs" dxfId="45" priority="74" operator="between">
      <formula>-0.05</formula>
      <formula>-0.02</formula>
    </cfRule>
    <cfRule type="cellIs" dxfId="44" priority="75" operator="between">
      <formula>-0.02</formula>
      <formula>0.02</formula>
    </cfRule>
  </conditionalFormatting>
  <conditionalFormatting sqref="N12">
    <cfRule type="expression" dxfId="43" priority="109">
      <formula>B9&gt;=7</formula>
    </cfRule>
  </conditionalFormatting>
  <conditionalFormatting sqref="P12">
    <cfRule type="expression" dxfId="42" priority="110">
      <formula>B9&gt;=8</formula>
    </cfRule>
  </conditionalFormatting>
  <conditionalFormatting sqref="P33">
    <cfRule type="expression" dxfId="41" priority="8">
      <formula>AND(P33&gt;=(F12/SUM(B12,D12,F12,H12,J12,L12)*0.85),P33&lt;=(F12/SUM(B12,D12,F12,H12,J12,L12)*1.15))</formula>
    </cfRule>
  </conditionalFormatting>
  <conditionalFormatting sqref="Q33">
    <cfRule type="cellIs" dxfId="40" priority="9" operator="equal">
      <formula>"Allocations for this SolShare look about right"</formula>
    </cfRule>
  </conditionalFormatting>
  <conditionalFormatting sqref="R12">
    <cfRule type="expression" dxfId="39" priority="111">
      <formula>B9&gt;=9</formula>
    </cfRule>
  </conditionalFormatting>
  <conditionalFormatting sqref="R38">
    <cfRule type="cellIs" dxfId="38" priority="58" operator="equal">
      <formula>"Allocations for this SolShare look about right"</formula>
    </cfRule>
  </conditionalFormatting>
  <conditionalFormatting sqref="R39:R44">
    <cfRule type="cellIs" dxfId="37" priority="57" operator="equal">
      <formula>"Allocations on this phase look about right"</formula>
    </cfRule>
  </conditionalFormatting>
  <conditionalFormatting sqref="T12">
    <cfRule type="expression" dxfId="36" priority="112">
      <formula>B9&gt;=10</formula>
    </cfRule>
  </conditionalFormatting>
  <conditionalFormatting sqref="T18:T32">
    <cfRule type="cellIs" dxfId="35" priority="65" operator="greaterThan">
      <formula>0.05</formula>
    </cfRule>
    <cfRule type="cellIs" dxfId="34" priority="60" operator="between">
      <formula>0.02</formula>
      <formula>0.05</formula>
    </cfRule>
    <cfRule type="cellIs" dxfId="33" priority="62" operator="between">
      <formula>-0.02</formula>
      <formula>0.02</formula>
    </cfRule>
    <cfRule type="containsBlanks" dxfId="32" priority="63">
      <formula>LEN(TRIM(T18))=0</formula>
    </cfRule>
    <cfRule type="cellIs" dxfId="31" priority="64" operator="lessThan">
      <formula>-0.05</formula>
    </cfRule>
    <cfRule type="cellIs" dxfId="30" priority="61" operator="between">
      <formula>-0.05</formula>
      <formula>-0.02</formula>
    </cfRule>
  </conditionalFormatting>
  <conditionalFormatting sqref="W33">
    <cfRule type="expression" dxfId="29" priority="6">
      <formula>AND(W33&gt;=(H12/SUM(B12,D12,F12,H12,J12,L12)*0.85),W33&lt;=(H12/SUM(B12,D12,F12,H12,J12,L12)*1.15))</formula>
    </cfRule>
  </conditionalFormatting>
  <conditionalFormatting sqref="X33">
    <cfRule type="cellIs" dxfId="28" priority="7" operator="equal">
      <formula>"Allocations for this SolShare look about right"</formula>
    </cfRule>
  </conditionalFormatting>
  <conditionalFormatting sqref="Y38">
    <cfRule type="cellIs" dxfId="27" priority="40" operator="equal">
      <formula>"Allocations for this SolShare look about right"</formula>
    </cfRule>
  </conditionalFormatting>
  <conditionalFormatting sqref="Y39:Y44">
    <cfRule type="cellIs" dxfId="26" priority="39" operator="equal">
      <formula>"Allocations on this phase look about right"</formula>
    </cfRule>
  </conditionalFormatting>
  <conditionalFormatting sqref="AA18:AA32">
    <cfRule type="cellIs" dxfId="25" priority="47" operator="greaterThan">
      <formula>0.05</formula>
    </cfRule>
    <cfRule type="containsBlanks" dxfId="24" priority="45">
      <formula>LEN(TRIM(AA18))=0</formula>
    </cfRule>
    <cfRule type="cellIs" dxfId="23" priority="44" operator="between">
      <formula>-0.02</formula>
      <formula>0.02</formula>
    </cfRule>
    <cfRule type="cellIs" dxfId="22" priority="43" operator="between">
      <formula>-0.05</formula>
      <formula>-0.02</formula>
    </cfRule>
    <cfRule type="cellIs" dxfId="21" priority="42" operator="between">
      <formula>0.02</formula>
      <formula>0.05</formula>
    </cfRule>
    <cfRule type="cellIs" dxfId="20" priority="46" operator="lessThan">
      <formula>-0.05</formula>
    </cfRule>
  </conditionalFormatting>
  <conditionalFormatting sqref="AD33">
    <cfRule type="expression" dxfId="19" priority="4">
      <formula>AND(AD33&gt;=(J12/SUM(B12,D12,F12,H12,J12,L12)*0.85),AD33&lt;=(J12/SUM(B12,D12,F12,H12,J12,L12)*1.15))</formula>
    </cfRule>
  </conditionalFormatting>
  <conditionalFormatting sqref="AE33">
    <cfRule type="cellIs" dxfId="18" priority="5" operator="equal">
      <formula>"Allocations for this SolShare look about right"</formula>
    </cfRule>
  </conditionalFormatting>
  <conditionalFormatting sqref="AF38">
    <cfRule type="cellIs" dxfId="17" priority="25" operator="equal">
      <formula>"Allocations for this SolShare look about right"</formula>
    </cfRule>
  </conditionalFormatting>
  <conditionalFormatting sqref="AF39:AF44">
    <cfRule type="cellIs" dxfId="16" priority="24" operator="equal">
      <formula>"Allocations on this phase look about right"</formula>
    </cfRule>
  </conditionalFormatting>
  <conditionalFormatting sqref="AH18:AH32">
    <cfRule type="cellIs" dxfId="15" priority="27" operator="between">
      <formula>0.02</formula>
      <formula>0.05</formula>
    </cfRule>
    <cfRule type="containsBlanks" dxfId="14" priority="30">
      <formula>LEN(TRIM(AH18))=0</formula>
    </cfRule>
    <cfRule type="cellIs" dxfId="13" priority="32" operator="greaterThan">
      <formula>0.05</formula>
    </cfRule>
    <cfRule type="cellIs" dxfId="12" priority="31" operator="lessThan">
      <formula>-0.05</formula>
    </cfRule>
    <cfRule type="cellIs" dxfId="11" priority="29" operator="between">
      <formula>-0.02</formula>
      <formula>0.02</formula>
    </cfRule>
    <cfRule type="cellIs" dxfId="10" priority="28" operator="between">
      <formula>-0.05</formula>
      <formula>-0.02</formula>
    </cfRule>
  </conditionalFormatting>
  <conditionalFormatting sqref="AK33">
    <cfRule type="expression" dxfId="9" priority="2">
      <formula>AND(AK33&gt;=(L12/SUM(B12,D12,F12,H12,J12,L12)*0.85),AK33&lt;=(L12/SUM(B12,D12,F12,H12,J12,L12)*1.15))</formula>
    </cfRule>
  </conditionalFormatting>
  <conditionalFormatting sqref="AL33">
    <cfRule type="cellIs" dxfId="8" priority="3" operator="equal">
      <formula>"Allocations for this SolShare look about right"</formula>
    </cfRule>
  </conditionalFormatting>
  <conditionalFormatting sqref="AM38">
    <cfRule type="cellIs" dxfId="7" priority="16" operator="equal">
      <formula>"Allocations for this SolShare look about right"</formula>
    </cfRule>
  </conditionalFormatting>
  <conditionalFormatting sqref="AM39:AM44">
    <cfRule type="cellIs" dxfId="6" priority="15" operator="equal">
      <formula>"Allocations on this phase look about right"</formula>
    </cfRule>
  </conditionalFormatting>
  <conditionalFormatting sqref="AO18:AO32">
    <cfRule type="containsBlanks" dxfId="5" priority="21">
      <formula>LEN(TRIM(AO18))=0</formula>
    </cfRule>
    <cfRule type="cellIs" dxfId="4" priority="20" operator="between">
      <formula>-0.02</formula>
      <formula>0.02</formula>
    </cfRule>
    <cfRule type="cellIs" dxfId="3" priority="19" operator="between">
      <formula>-0.05</formula>
      <formula>-0.02</formula>
    </cfRule>
    <cfRule type="cellIs" dxfId="2" priority="22" operator="lessThan">
      <formula>-0.05</formula>
    </cfRule>
    <cfRule type="cellIs" dxfId="1" priority="18" operator="between">
      <formula>0.02</formula>
      <formula>0.05</formula>
    </cfRule>
    <cfRule type="cellIs" dxfId="0" priority="23" operator="greaterThan">
      <formula>0.05</formula>
    </cfRule>
  </conditionalFormatting>
  <dataValidations count="1">
    <dataValidation type="list" allowBlank="1" showInputMessage="1" showErrorMessage="1" sqref="B9" xr:uid="{C608AE67-E3BF-481F-8E4A-BA6301183648}">
      <formula1>$A$57:$A$62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Connections without Common</vt:lpstr>
      <vt:lpstr>Custom sharing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mioda</dc:creator>
  <cp:lastModifiedBy>`Mio Dart</cp:lastModifiedBy>
  <dcterms:created xsi:type="dcterms:W3CDTF">2023-03-16T02:50:40Z</dcterms:created>
  <dcterms:modified xsi:type="dcterms:W3CDTF">2023-10-11T05:15:03Z</dcterms:modified>
</cp:coreProperties>
</file>